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410"/>
  <workbookPr showInkAnnotation="0" autoCompressPictures="0"/>
  <mc:AlternateContent xmlns:mc="http://schemas.openxmlformats.org/markup-compatibility/2006">
    <mc:Choice Requires="x15">
      <x15ac:absPath xmlns:x15ac="http://schemas.microsoft.com/office/spreadsheetml/2010/11/ac" url="/Users/hhendriks/Desktop/"/>
    </mc:Choice>
  </mc:AlternateContent>
  <xr:revisionPtr revIDLastSave="0" documentId="10_ncr:8100000_{CEAB8CB3-44D7-8345-8BF5-831947BC4B62}" xr6:coauthVersionLast="32" xr6:coauthVersionMax="32" xr10:uidLastSave="{00000000-0000-0000-0000-000000000000}"/>
  <bookViews>
    <workbookView xWindow="2200" yWindow="1720" windowWidth="40140" windowHeight="21520" tabRatio="500" activeTab="2" xr2:uid="{00000000-000D-0000-FFFF-FFFF00000000}"/>
  </bookViews>
  <sheets>
    <sheet name="chips" sheetId="1" r:id="rId1"/>
    <sheet name="computers" sheetId="2" r:id="rId2"/>
    <sheet name="internet" sheetId="3" r:id="rId3"/>
    <sheet name="laser" sheetId="4" r:id="rId4"/>
  </sheet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AC24" i="3" l="1"/>
  <c r="AA25" i="3"/>
  <c r="AA22" i="3"/>
  <c r="S22" i="3" l="1"/>
  <c r="S21" i="3"/>
  <c r="U8" i="3" l="1"/>
  <c r="T8" i="3" s="1"/>
  <c r="U7" i="3"/>
  <c r="T7" i="3" s="1"/>
  <c r="U11" i="3"/>
  <c r="T11" i="3" s="1"/>
  <c r="T12" i="3" s="1"/>
  <c r="T13" i="3" s="1"/>
  <c r="U12" i="3"/>
  <c r="T9" i="3" l="1"/>
  <c r="AS12" i="3"/>
  <c r="AR12" i="3"/>
  <c r="AO12" i="3"/>
  <c r="AN12" i="3"/>
  <c r="AM12" i="3"/>
  <c r="AK12" i="3"/>
  <c r="AJ12" i="3"/>
  <c r="AI12" i="3"/>
  <c r="AO8" i="3"/>
  <c r="AN8" i="3"/>
  <c r="AM8" i="3"/>
  <c r="AK8" i="3"/>
  <c r="AJ8" i="3"/>
  <c r="AI8" i="3"/>
  <c r="P20" i="1" l="1"/>
  <c r="AA6" i="1"/>
  <c r="AC28" i="3"/>
  <c r="AD28" i="3" s="1"/>
  <c r="AC27" i="3"/>
  <c r="AD27" i="3" s="1"/>
  <c r="Y10" i="1"/>
  <c r="X6" i="1" s="1"/>
  <c r="X7" i="1" s="1"/>
  <c r="AA13" i="3"/>
  <c r="AA14" i="3" s="1"/>
  <c r="AA8" i="3"/>
  <c r="AA9" i="3"/>
  <c r="AA10" i="3" s="1"/>
  <c r="S13" i="3"/>
  <c r="R13" i="3"/>
  <c r="Q13" i="3"/>
  <c r="P13" i="3"/>
  <c r="R9" i="3"/>
  <c r="AD25" i="3"/>
  <c r="AD24" i="3"/>
  <c r="AD22" i="3"/>
  <c r="AD21" i="3"/>
  <c r="P9" i="3"/>
  <c r="S9" i="3"/>
  <c r="Q9" i="3"/>
  <c r="AD6" i="1"/>
  <c r="AC6" i="1"/>
  <c r="AD7" i="1"/>
  <c r="AA7" i="1"/>
  <c r="AC7" i="1"/>
  <c r="X14" i="2"/>
  <c r="W43" i="2"/>
  <c r="W45" i="2"/>
  <c r="W38" i="2"/>
  <c r="R6" i="2"/>
  <c r="S6" i="2"/>
  <c r="S45" i="2" s="1"/>
  <c r="T6" i="2"/>
  <c r="T43" i="2" s="1"/>
  <c r="C6" i="2"/>
  <c r="S46" i="2" s="1"/>
  <c r="D6" i="2"/>
  <c r="F6" i="2"/>
  <c r="E6" i="2"/>
  <c r="G6" i="2"/>
  <c r="U6" i="2"/>
  <c r="H6" i="2"/>
  <c r="I6" i="2"/>
  <c r="J6" i="2"/>
  <c r="K6" i="2"/>
  <c r="L6" i="2"/>
  <c r="M6" i="2"/>
  <c r="N6" i="2"/>
  <c r="O6" i="2"/>
  <c r="P6" i="2"/>
  <c r="Q6" i="2"/>
  <c r="Q41" i="2"/>
  <c r="Q29" i="2"/>
  <c r="Q30" i="2"/>
  <c r="Q31" i="2"/>
  <c r="Q32" i="2"/>
  <c r="Q33" i="2"/>
  <c r="Q34" i="2" s="1"/>
  <c r="Q35" i="2" s="1"/>
  <c r="Q36" i="2" s="1"/>
  <c r="Q19" i="2"/>
  <c r="Q20" i="2"/>
  <c r="Q21" i="2"/>
  <c r="Q22" i="2"/>
  <c r="Q23" i="2"/>
  <c r="Q24" i="2" s="1"/>
  <c r="Q25" i="2" s="1"/>
  <c r="Q26" i="2" s="1"/>
  <c r="Q9" i="2"/>
  <c r="Q10" i="2"/>
  <c r="Q11" i="2"/>
  <c r="Q12" i="2"/>
  <c r="Q13" i="2"/>
  <c r="Q14" i="2" s="1"/>
  <c r="Q15" i="2" s="1"/>
  <c r="Q16" i="2" s="1"/>
  <c r="X6" i="2"/>
  <c r="X7" i="2"/>
  <c r="X8" i="2"/>
  <c r="X9" i="2"/>
  <c r="X10" i="2"/>
  <c r="X11" i="2"/>
  <c r="X5" i="2"/>
  <c r="X12" i="2"/>
  <c r="X15" i="2"/>
  <c r="X16" i="2"/>
  <c r="X17" i="2"/>
  <c r="F24" i="1"/>
  <c r="E11" i="1"/>
  <c r="F11" i="1" s="1"/>
  <c r="F21" i="1"/>
  <c r="F12" i="1"/>
  <c r="P7" i="1"/>
  <c r="P8" i="1"/>
  <c r="P9" i="1"/>
  <c r="P10" i="1"/>
  <c r="P11" i="1"/>
  <c r="P12" i="1"/>
  <c r="P13" i="1"/>
  <c r="P14" i="1"/>
  <c r="P15" i="1"/>
  <c r="P16" i="1"/>
  <c r="P17" i="1"/>
  <c r="P18" i="1"/>
  <c r="P19" i="1"/>
  <c r="P6" i="1"/>
  <c r="AD29" i="3" l="1"/>
  <c r="F13" i="1"/>
  <c r="F22" i="1"/>
  <c r="F23" i="1" s="1"/>
  <c r="G11" i="1"/>
  <c r="G13" i="1" s="1"/>
  <c r="AA15" i="3"/>
  <c r="AA16" i="3" s="1"/>
  <c r="E12" i="1"/>
  <c r="E13" i="1" s="1"/>
</calcChain>
</file>

<file path=xl/sharedStrings.xml><?xml version="1.0" encoding="utf-8"?>
<sst xmlns="http://schemas.openxmlformats.org/spreadsheetml/2006/main" count="446" uniqueCount="403">
  <si>
    <t>bits</t>
  </si>
  <si>
    <t>ASCII</t>
  </si>
  <si>
    <t>Intel 8080</t>
  </si>
  <si>
    <t>Intel 8086</t>
  </si>
  <si>
    <t>Motorola 68000</t>
  </si>
  <si>
    <t>Intel 386</t>
  </si>
  <si>
    <t>Intel Pentium</t>
  </si>
  <si>
    <t>Intel Pentium 4</t>
  </si>
  <si>
    <t>Intel Core 2 Duo</t>
  </si>
  <si>
    <t>year</t>
  </si>
  <si>
    <t>transistors</t>
  </si>
  <si>
    <t>conduction band</t>
  </si>
  <si>
    <t>clock rate</t>
  </si>
  <si>
    <t>metal</t>
  </si>
  <si>
    <t>semiconductor</t>
  </si>
  <si>
    <t>insulator</t>
  </si>
  <si>
    <t>valence band</t>
  </si>
  <si>
    <t>band gap</t>
  </si>
  <si>
    <t>atoms</t>
  </si>
  <si>
    <t>free electrons</t>
  </si>
  <si>
    <t>nm</t>
  </si>
  <si>
    <t>Intel 286</t>
  </si>
  <si>
    <t>MHz</t>
  </si>
  <si>
    <t>Intel 486</t>
  </si>
  <si>
    <t>Intel Pentium Pro</t>
  </si>
  <si>
    <t xml:space="preserve">name </t>
  </si>
  <si>
    <t>cores</t>
  </si>
  <si>
    <t>remarks</t>
  </si>
  <si>
    <t>Intel Core i7</t>
  </si>
  <si>
    <t>Intel Ivy Bridge</t>
  </si>
  <si>
    <t xml:space="preserve">Intel Sandy Bridge </t>
  </si>
  <si>
    <t>first 32-bit processor</t>
  </si>
  <si>
    <t>first 64-bit processor</t>
  </si>
  <si>
    <t>AMD K8 (x86-64)</t>
  </si>
  <si>
    <t>first multi-core processor</t>
  </si>
  <si>
    <t>Microprocessors (CPUs) for personal computers</t>
  </si>
  <si>
    <t>used in Apple MacIntosh</t>
  </si>
  <si>
    <t>introduced  parallel processing for PCs</t>
  </si>
  <si>
    <t>mio.</t>
  </si>
  <si>
    <t>used in first IBM PC, standard for all following processors</t>
  </si>
  <si>
    <t>first mass-produced CPU, used in popular Altair kit</t>
  </si>
  <si>
    <t>approximate values, performance varies greatly with CPU sub-types and computer applications</t>
  </si>
  <si>
    <t>high</t>
  </si>
  <si>
    <t>wide</t>
  </si>
  <si>
    <t>narrow</t>
  </si>
  <si>
    <t>n/a</t>
  </si>
  <si>
    <t>overlap</t>
  </si>
  <si>
    <t>low</t>
  </si>
  <si>
    <t>higher</t>
  </si>
  <si>
    <t>lower</t>
  </si>
  <si>
    <t>electron energy levels</t>
  </si>
  <si>
    <t>per atom</t>
  </si>
  <si>
    <r>
      <t>atoms and free electrons per cm</t>
    </r>
    <r>
      <rPr>
        <i/>
        <vertAlign val="superscript"/>
        <sz val="12"/>
        <color theme="1"/>
        <rFont val="Calibri"/>
        <family val="2"/>
        <scheme val="minor"/>
      </rPr>
      <t>3</t>
    </r>
  </si>
  <si>
    <t>Al</t>
  </si>
  <si>
    <t>Ge, Si</t>
  </si>
  <si>
    <t>oxide</t>
  </si>
  <si>
    <t>element</t>
  </si>
  <si>
    <t>valence</t>
  </si>
  <si>
    <t>Si</t>
  </si>
  <si>
    <t>electron donator</t>
  </si>
  <si>
    <t>electron acceptor</t>
  </si>
  <si>
    <t>As, P</t>
  </si>
  <si>
    <t>B</t>
  </si>
  <si>
    <t>donator concentration</t>
  </si>
  <si>
    <t>P/Si</t>
  </si>
  <si>
    <t>additional free electrons</t>
  </si>
  <si>
    <t>additional holes</t>
  </si>
  <si>
    <t>negative charges (free electrons)</t>
  </si>
  <si>
    <t xml:space="preserve">increase of conductivity </t>
  </si>
  <si>
    <t>factor</t>
  </si>
  <si>
    <r>
      <t>/cm</t>
    </r>
    <r>
      <rPr>
        <vertAlign val="superscript"/>
        <sz val="11"/>
        <color theme="1"/>
        <rFont val="Arial Narrow"/>
        <family val="2"/>
      </rPr>
      <t>3</t>
    </r>
  </si>
  <si>
    <t>effect of doping</t>
  </si>
  <si>
    <t>MOSFET</t>
  </si>
  <si>
    <t>Semiconductor and transistor</t>
  </si>
  <si>
    <t>M</t>
  </si>
  <si>
    <t>O</t>
  </si>
  <si>
    <t>S</t>
  </si>
  <si>
    <t>FE</t>
  </si>
  <si>
    <t>T</t>
  </si>
  <si>
    <t>Metal (became  polysilicon, then metal again)</t>
  </si>
  <si>
    <t>Oxide (more general: isolator)</t>
  </si>
  <si>
    <t>Semiconductor (original Ge, then Si, then SiGe)</t>
  </si>
  <si>
    <t>Field Effect (control of n- or p-channel)</t>
  </si>
  <si>
    <t>Transistor (from "Transduction Resistor")</t>
  </si>
  <si>
    <t>unipolar:</t>
  </si>
  <si>
    <t>positive charges (electron holes)</t>
  </si>
  <si>
    <t>or   p</t>
  </si>
  <si>
    <t>either   n</t>
  </si>
  <si>
    <t>4 parts:</t>
  </si>
  <si>
    <t>gate, source, drain, body</t>
  </si>
  <si>
    <t>each with 1 terminal (source &amp; body often combined)</t>
  </si>
  <si>
    <t>advantages:</t>
  </si>
  <si>
    <t>no noise, narrow bandwidth, planar photolithographic</t>
  </si>
  <si>
    <t>fabrication</t>
  </si>
  <si>
    <t>use:</t>
  </si>
  <si>
    <t>integrated digital circuits</t>
  </si>
  <si>
    <t>CMOS</t>
  </si>
  <si>
    <t>Complimentary Metal Oxide Semiconductor</t>
  </si>
  <si>
    <t>2 MOSFETs (one with n-channel and one with p-channel) connected</t>
  </si>
  <si>
    <t xml:space="preserve">in series (when one is on, the other is off), consumes power only </t>
  </si>
  <si>
    <t>when switching</t>
  </si>
  <si>
    <t>Chips</t>
  </si>
  <si>
    <t>1 GB</t>
  </si>
  <si>
    <t>1 TB</t>
  </si>
  <si>
    <t>photos</t>
  </si>
  <si>
    <t>songs</t>
  </si>
  <si>
    <t>1 bit</t>
  </si>
  <si>
    <t>1 byte</t>
  </si>
  <si>
    <t>exponent</t>
  </si>
  <si>
    <t>A</t>
  </si>
  <si>
    <t>C</t>
  </si>
  <si>
    <t>D</t>
  </si>
  <si>
    <t>E</t>
  </si>
  <si>
    <t>F</t>
  </si>
  <si>
    <t>binary</t>
  </si>
  <si>
    <t>hexadecimal</t>
  </si>
  <si>
    <t>decimal</t>
  </si>
  <si>
    <t>basis</t>
  </si>
  <si>
    <t>value</t>
  </si>
  <si>
    <t>printable punctuation marks and other symbols</t>
  </si>
  <si>
    <t>numbers (0-9)</t>
  </si>
  <si>
    <t>upper case letters</t>
  </si>
  <si>
    <t>lower case letters</t>
  </si>
  <si>
    <t>non-printable (incl.32 control) characters</t>
  </si>
  <si>
    <t>values encoded with 7 bits</t>
  </si>
  <si>
    <t>planes</t>
  </si>
  <si>
    <t>characters (code points per plane)</t>
  </si>
  <si>
    <t>total code points (characters)</t>
  </si>
  <si>
    <t>currently only 10% used</t>
  </si>
  <si>
    <t>UTF-16</t>
  </si>
  <si>
    <t>65k</t>
  </si>
  <si>
    <t>4G</t>
  </si>
  <si>
    <t>18E</t>
  </si>
  <si>
    <t>340GY</t>
  </si>
  <si>
    <t>Number systems</t>
  </si>
  <si>
    <t>Code points</t>
  </si>
  <si>
    <t>bits per byte</t>
  </si>
  <si>
    <t>possible values (code points)</t>
  </si>
  <si>
    <t>Storage capacities</t>
  </si>
  <si>
    <t>books</t>
  </si>
  <si>
    <t>video hours</t>
  </si>
  <si>
    <t xml:space="preserve">equals 1 code point, has 2 possible  states (either 1 or 0) in binary digital system, can store 1 character </t>
  </si>
  <si>
    <t>Assumptions:</t>
  </si>
  <si>
    <t>1 book:</t>
  </si>
  <si>
    <t>1 photo:</t>
  </si>
  <si>
    <t>1 song:</t>
  </si>
  <si>
    <t>1 min video:</t>
  </si>
  <si>
    <r>
      <t>permits 128 (2</t>
    </r>
    <r>
      <rPr>
        <vertAlign val="superscript"/>
        <sz val="10"/>
        <color theme="1"/>
        <rFont val="Arial Narrow"/>
        <family val="2"/>
      </rPr>
      <t>7</t>
    </r>
    <r>
      <rPr>
        <sz val="10"/>
        <color theme="1"/>
        <rFont val="Arial Narrow"/>
        <family val="2"/>
      </rPr>
      <t>) code points in 8-bit system, 7 bits used for storage and 1 bit for control</t>
    </r>
  </si>
  <si>
    <t>United States</t>
  </si>
  <si>
    <t>Source:</t>
  </si>
  <si>
    <t>population (billion)</t>
  </si>
  <si>
    <t>internet users (billion)</t>
  </si>
  <si>
    <t>population (million)</t>
  </si>
  <si>
    <t>internet users (million)</t>
  </si>
  <si>
    <t>percentage of population</t>
  </si>
  <si>
    <t>World</t>
  </si>
  <si>
    <t>Computer</t>
  </si>
  <si>
    <t>Networks</t>
  </si>
  <si>
    <t>Internet</t>
  </si>
  <si>
    <t>Satellite</t>
  </si>
  <si>
    <t>GPS</t>
  </si>
  <si>
    <t>Telephone</t>
  </si>
  <si>
    <t>Radio</t>
  </si>
  <si>
    <t>TV</t>
  </si>
  <si>
    <t>2010s</t>
  </si>
  <si>
    <t>2000s</t>
  </si>
  <si>
    <t>1990s</t>
  </si>
  <si>
    <t>1980s</t>
  </si>
  <si>
    <t>1970s</t>
  </si>
  <si>
    <t>1960s</t>
  </si>
  <si>
    <t>1950s</t>
  </si>
  <si>
    <t>early 20th century</t>
  </si>
  <si>
    <t>telex</t>
  </si>
  <si>
    <t>smartphone</t>
  </si>
  <si>
    <t>IPhone</t>
  </si>
  <si>
    <t>IPad</t>
  </si>
  <si>
    <t>touchtone</t>
  </si>
  <si>
    <t>cellular network</t>
  </si>
  <si>
    <t>mobile phone</t>
  </si>
  <si>
    <t>2G (digital)</t>
  </si>
  <si>
    <t>1G (analog)</t>
  </si>
  <si>
    <t>3G</t>
  </si>
  <si>
    <t>LTE</t>
  </si>
  <si>
    <t>FM</t>
  </si>
  <si>
    <t>CRT</t>
  </si>
  <si>
    <t>iconoscope</t>
  </si>
  <si>
    <t>NTSC (analog)</t>
  </si>
  <si>
    <t>PAL</t>
  </si>
  <si>
    <t>Sputnik</t>
  </si>
  <si>
    <t>color TV</t>
  </si>
  <si>
    <t>digital TV</t>
  </si>
  <si>
    <t>full HD</t>
  </si>
  <si>
    <t>cable TV</t>
  </si>
  <si>
    <t>Syncom</t>
  </si>
  <si>
    <t>mainframes</t>
  </si>
  <si>
    <t>Altair</t>
  </si>
  <si>
    <t>Apple II</t>
  </si>
  <si>
    <t>IBM PC</t>
  </si>
  <si>
    <t>TCP/IP</t>
  </si>
  <si>
    <t>ARPANET</t>
  </si>
  <si>
    <t>NSFNET</t>
  </si>
  <si>
    <t>supercomputers</t>
  </si>
  <si>
    <t>Ethernet</t>
  </si>
  <si>
    <t>World Wide Web</t>
  </si>
  <si>
    <t>Mosaic</t>
  </si>
  <si>
    <t>Netscape</t>
  </si>
  <si>
    <t>Telstar</t>
  </si>
  <si>
    <t>Landsat</t>
  </si>
  <si>
    <t>Galileo</t>
  </si>
  <si>
    <t>GLONASS</t>
  </si>
  <si>
    <t>Beidou</t>
  </si>
  <si>
    <t>radio broadcast</t>
  </si>
  <si>
    <t>incl. telegraph</t>
  </si>
  <si>
    <t>wireless</t>
  </si>
  <si>
    <t>Web</t>
  </si>
  <si>
    <t>telecomm &amp; nav</t>
  </si>
  <si>
    <t>History of Telecom &amp; IT</t>
  </si>
  <si>
    <t>DSL</t>
  </si>
  <si>
    <t>dial-up</t>
  </si>
  <si>
    <t>cable modem</t>
  </si>
  <si>
    <t>fiber optic</t>
  </si>
  <si>
    <t>Amazon</t>
  </si>
  <si>
    <t>Google</t>
  </si>
  <si>
    <t>Facebook</t>
  </si>
  <si>
    <t>software &amp; services</t>
  </si>
  <si>
    <t>incl. access</t>
  </si>
  <si>
    <t>ICloud</t>
  </si>
  <si>
    <t>Mbit/s</t>
  </si>
  <si>
    <t>maximum rate for 802.11 n standard</t>
  </si>
  <si>
    <r>
      <t>Internet access</t>
    </r>
    <r>
      <rPr>
        <vertAlign val="superscript"/>
        <sz val="12"/>
        <color theme="1"/>
        <rFont val="Calibri"/>
        <family val="2"/>
        <scheme val="minor"/>
      </rPr>
      <t>2</t>
    </r>
  </si>
  <si>
    <r>
      <t>Ethernet</t>
    </r>
    <r>
      <rPr>
        <vertAlign val="superscript"/>
        <sz val="12"/>
        <color theme="1"/>
        <rFont val="Calibri"/>
        <family val="2"/>
        <scheme val="minor"/>
      </rPr>
      <t>3</t>
    </r>
  </si>
  <si>
    <r>
      <t>wireless</t>
    </r>
    <r>
      <rPr>
        <vertAlign val="superscript"/>
        <sz val="12"/>
        <color theme="1"/>
        <rFont val="Calibri"/>
        <family val="2"/>
        <scheme val="minor"/>
      </rPr>
      <t>4</t>
    </r>
  </si>
  <si>
    <t>1000 channels (frequencies) times 100 Mbit/s</t>
  </si>
  <si>
    <t>Gbit/s</t>
  </si>
  <si>
    <t>400 channels times 250 Gbit/s</t>
  </si>
  <si>
    <t>typical residential DSL and cable modem download rates vary greatly with location and load, for comparison: 5 Mbit/s required for streaming HD video</t>
  </si>
  <si>
    <r>
      <t>coaxial cable</t>
    </r>
    <r>
      <rPr>
        <vertAlign val="superscript"/>
        <sz val="12"/>
        <color theme="1"/>
        <rFont val="Calibri"/>
        <family val="2"/>
        <scheme val="minor"/>
      </rPr>
      <t>6</t>
    </r>
  </si>
  <si>
    <r>
      <t>fiber optic cable</t>
    </r>
    <r>
      <rPr>
        <vertAlign val="superscript"/>
        <sz val="12"/>
        <color theme="1"/>
        <rFont val="Calibri"/>
        <family val="2"/>
        <scheme val="minor"/>
      </rPr>
      <t>7</t>
    </r>
  </si>
  <si>
    <r>
      <t>Transfer rates</t>
    </r>
    <r>
      <rPr>
        <vertAlign val="superscript"/>
        <sz val="12"/>
        <color theme="1"/>
        <rFont val="Calibri"/>
        <family val="2"/>
        <scheme val="minor"/>
      </rPr>
      <t>5</t>
    </r>
  </si>
  <si>
    <r>
      <t>Bandwidth</t>
    </r>
    <r>
      <rPr>
        <vertAlign val="superscript"/>
        <sz val="14"/>
        <color theme="1"/>
        <rFont val="Calibri"/>
        <family val="2"/>
        <scheme val="minor"/>
      </rPr>
      <t>1</t>
    </r>
  </si>
  <si>
    <t>for backbone cables</t>
  </si>
  <si>
    <t>per unit</t>
  </si>
  <si>
    <t>worldwide</t>
  </si>
  <si>
    <t>Cisco</t>
  </si>
  <si>
    <t>smartphones</t>
  </si>
  <si>
    <t>Fixed</t>
  </si>
  <si>
    <t>Data centers</t>
  </si>
  <si>
    <t xml:space="preserve">own guestimates guided by Google, Wikipedia, and Cisco data </t>
  </si>
  <si>
    <t>GB</t>
  </si>
  <si>
    <t>EB</t>
  </si>
  <si>
    <t>million</t>
  </si>
  <si>
    <t xml:space="preserve">universities, research institutes, government agencies, average center assumed to consist </t>
  </si>
  <si>
    <t>of 100 servers, each with 2 TB storage capacity</t>
  </si>
  <si>
    <t xml:space="preserve">big data firms (Google, Microsoft, Amazon, IBM, Apple, Facebook, etc.) and second tier, </t>
  </si>
  <si>
    <t>Users</t>
  </si>
  <si>
    <t>carbon dioxide</t>
  </si>
  <si>
    <t>excimer</t>
  </si>
  <si>
    <t>laser diode</t>
  </si>
  <si>
    <t>gas</t>
  </si>
  <si>
    <r>
      <t>CO</t>
    </r>
    <r>
      <rPr>
        <vertAlign val="subscript"/>
        <sz val="12"/>
        <color theme="1"/>
        <rFont val="Calibri"/>
        <family val="2"/>
        <scheme val="minor"/>
      </rPr>
      <t>2</t>
    </r>
  </si>
  <si>
    <t>liquid</t>
  </si>
  <si>
    <t>organic dye</t>
  </si>
  <si>
    <t>solid</t>
  </si>
  <si>
    <t>ruby</t>
  </si>
  <si>
    <t>Cr</t>
  </si>
  <si>
    <r>
      <t>Al</t>
    </r>
    <r>
      <rPr>
        <vertAlign val="subscript"/>
        <sz val="12"/>
        <color theme="1"/>
        <rFont val="Calibri"/>
        <family val="2"/>
        <scheme val="minor"/>
      </rPr>
      <t>2</t>
    </r>
    <r>
      <rPr>
        <sz val="12"/>
        <color theme="1"/>
        <rFont val="Calibri"/>
        <family val="2"/>
        <scheme val="minor"/>
      </rPr>
      <t>O</t>
    </r>
    <r>
      <rPr>
        <vertAlign val="subscript"/>
        <sz val="12"/>
        <color theme="1"/>
        <rFont val="Calibri"/>
        <family val="2"/>
        <scheme val="minor"/>
      </rPr>
      <t>3</t>
    </r>
  </si>
  <si>
    <t>Nd</t>
  </si>
  <si>
    <r>
      <t>Y</t>
    </r>
    <r>
      <rPr>
        <vertAlign val="subscript"/>
        <sz val="12"/>
        <color theme="1"/>
        <rFont val="Calibri"/>
        <family val="2"/>
        <scheme val="minor"/>
      </rPr>
      <t>3</t>
    </r>
    <r>
      <rPr>
        <sz val="12"/>
        <color theme="1"/>
        <rFont val="Calibri"/>
        <family val="2"/>
        <scheme val="minor"/>
      </rPr>
      <t>Al</t>
    </r>
    <r>
      <rPr>
        <vertAlign val="subscript"/>
        <sz val="12"/>
        <color theme="1"/>
        <rFont val="Calibri"/>
        <family val="2"/>
        <scheme val="minor"/>
      </rPr>
      <t>5</t>
    </r>
    <r>
      <rPr>
        <sz val="12"/>
        <color theme="1"/>
        <rFont val="Calibri"/>
        <family val="2"/>
        <scheme val="minor"/>
      </rPr>
      <t>O</t>
    </r>
    <r>
      <rPr>
        <vertAlign val="subscript"/>
        <sz val="12"/>
        <color theme="1"/>
        <rFont val="Calibri"/>
        <family val="2"/>
        <scheme val="minor"/>
      </rPr>
      <t>12</t>
    </r>
  </si>
  <si>
    <t>state</t>
  </si>
  <si>
    <t>semiconductor (laser diode)</t>
  </si>
  <si>
    <t>fiber</t>
  </si>
  <si>
    <t>helium-neon</t>
  </si>
  <si>
    <t>neodymium-doped garnet</t>
  </si>
  <si>
    <t>Er</t>
  </si>
  <si>
    <t>Ne</t>
  </si>
  <si>
    <t>He</t>
  </si>
  <si>
    <r>
      <t>glass (SiO</t>
    </r>
    <r>
      <rPr>
        <vertAlign val="subscript"/>
        <sz val="12"/>
        <color theme="1"/>
        <rFont val="Calibri"/>
        <family val="2"/>
        <scheme val="minor"/>
      </rPr>
      <t>2</t>
    </r>
    <r>
      <rPr>
        <sz val="12"/>
        <color theme="1"/>
        <rFont val="Calibri"/>
        <family val="2"/>
        <scheme val="minor"/>
      </rPr>
      <t>)</t>
    </r>
  </si>
  <si>
    <r>
      <t>N</t>
    </r>
    <r>
      <rPr>
        <vertAlign val="subscript"/>
        <sz val="12"/>
        <color theme="1"/>
        <rFont val="Calibri"/>
        <family val="2"/>
        <scheme val="minor"/>
      </rPr>
      <t>2</t>
    </r>
    <r>
      <rPr>
        <sz val="12"/>
        <color theme="1"/>
        <rFont val="Calibri"/>
        <family val="2"/>
        <scheme val="minor"/>
      </rPr>
      <t>, H</t>
    </r>
    <r>
      <rPr>
        <vertAlign val="subscript"/>
        <sz val="12"/>
        <color theme="1"/>
        <rFont val="Calibri"/>
        <family val="2"/>
        <scheme val="minor"/>
      </rPr>
      <t xml:space="preserve">2, </t>
    </r>
    <r>
      <rPr>
        <sz val="12"/>
        <color theme="1"/>
        <rFont val="Calibri"/>
        <family val="2"/>
        <scheme val="minor"/>
      </rPr>
      <t>Xe, He</t>
    </r>
  </si>
  <si>
    <t>solvent</t>
  </si>
  <si>
    <t>dye</t>
  </si>
  <si>
    <t>flashtube</t>
  </si>
  <si>
    <t>DC current</t>
  </si>
  <si>
    <t>discharge</t>
  </si>
  <si>
    <t>laser</t>
  </si>
  <si>
    <t>red</t>
  </si>
  <si>
    <t>IR - UV</t>
  </si>
  <si>
    <t>UV</t>
  </si>
  <si>
    <t>IR</t>
  </si>
  <si>
    <t>telecommunication</t>
  </si>
  <si>
    <t>spectography</t>
  </si>
  <si>
    <t>lithography</t>
  </si>
  <si>
    <t>industry</t>
  </si>
  <si>
    <t>pumping</t>
  </si>
  <si>
    <t>medical</t>
  </si>
  <si>
    <t>laboratory</t>
  </si>
  <si>
    <t>multiple</t>
  </si>
  <si>
    <t xml:space="preserve">active </t>
  </si>
  <si>
    <t>name of laser</t>
  </si>
  <si>
    <t>rare</t>
  </si>
  <si>
    <t xml:space="preserve">historic first laser, millisecond pulses, low efficiency, largely replaced by other lasers </t>
  </si>
  <si>
    <t>host</t>
  </si>
  <si>
    <t xml:space="preserve">single-mode fiber optical cables and erbium-doped amplifiers revolutionized the Internet and telecommunications </t>
  </si>
  <si>
    <t xml:space="preserve">highest-power (several kW) continuous laser, cuts and welds steel </t>
  </si>
  <si>
    <r>
      <t>Xe</t>
    </r>
    <r>
      <rPr>
        <vertAlign val="subscript"/>
        <sz val="12"/>
        <color theme="1"/>
        <rFont val="Calibri"/>
        <family val="2"/>
        <scheme val="minor"/>
      </rPr>
      <t>2</t>
    </r>
  </si>
  <si>
    <t>many different fluorescent dyes allow tuning of wavelength over wide range</t>
  </si>
  <si>
    <t>historic first continuous laser, in commercial applications replaced by cheap laser diodes</t>
  </si>
  <si>
    <t xml:space="preserve">most common laser, compact and efficient, multiple uses, unlike other lasers functions similar to LED (therefore often listed separately from solid-state lasers) </t>
  </si>
  <si>
    <t xml:space="preserve">short for 'excited dimer', used in microchip manufacturing, 10-30 ns pulses at 0.1-8 kHz possible with other noble gases and/or Cl as reactve gas  </t>
  </si>
  <si>
    <t xml:space="preserve">common laser, pulsed or continuous depending on dopant concentration, pulses can be frequency doubled, uses also in industry, military, research, similar lasers with other rare earth dopant and other crystal host material (e.g., yttrium aluminium vanadate)   </t>
  </si>
  <si>
    <t>Apple</t>
  </si>
  <si>
    <t>Microsoft</t>
  </si>
  <si>
    <t>AT&amp;T</t>
  </si>
  <si>
    <t>Comcast</t>
  </si>
  <si>
    <t>Verizon</t>
  </si>
  <si>
    <t>Revenue</t>
  </si>
  <si>
    <t>$ billion</t>
  </si>
  <si>
    <t>Net income</t>
  </si>
  <si>
    <t>percent of revenue</t>
  </si>
  <si>
    <t>Total assets</t>
  </si>
  <si>
    <t>Equity</t>
  </si>
  <si>
    <t>thousand</t>
  </si>
  <si>
    <t>total sales and other revenues</t>
  </si>
  <si>
    <t>net income after expenses and tax</t>
  </si>
  <si>
    <t>shareholders equity, difference between value of total assets and total debts</t>
  </si>
  <si>
    <t>thereof physical</t>
  </si>
  <si>
    <t>percent of total</t>
  </si>
  <si>
    <t>Doping</t>
  </si>
  <si>
    <t>Medium</t>
  </si>
  <si>
    <t>Pump</t>
  </si>
  <si>
    <t>Wavelength</t>
  </si>
  <si>
    <t>Application</t>
  </si>
  <si>
    <t>Comments</t>
  </si>
  <si>
    <t>Laser</t>
  </si>
  <si>
    <t>Computers</t>
  </si>
  <si>
    <t>http://www.internetlivestats.com</t>
  </si>
  <si>
    <t>estimate based on extrapolation from 2014</t>
  </si>
  <si>
    <t>avg. annual growth</t>
  </si>
  <si>
    <r>
      <rPr>
        <sz val="11"/>
        <color theme="1"/>
        <rFont val="Calibri"/>
        <family val="2"/>
        <scheme val="minor"/>
      </rPr>
      <t>years as of July 1</t>
    </r>
    <r>
      <rPr>
        <vertAlign val="superscript"/>
        <sz val="11"/>
        <color theme="1"/>
        <rFont val="Calibri"/>
        <family val="2"/>
        <scheme val="minor"/>
      </rPr>
      <t xml:space="preserve"> 1</t>
    </r>
  </si>
  <si>
    <t>for projected connections see:</t>
  </si>
  <si>
    <t xml:space="preserve">Gigabit Ethernet assumed (10 and 100 Gigabit also available) </t>
  </si>
  <si>
    <t>Text</t>
  </si>
  <si>
    <t>Multimedia</t>
  </si>
  <si>
    <t xml:space="preserve">varying greatly with hardware and software </t>
  </si>
  <si>
    <t>pages</t>
  </si>
  <si>
    <t>words per page</t>
  </si>
  <si>
    <t>letters per word</t>
  </si>
  <si>
    <t>Byte (8 bits) per letter</t>
  </si>
  <si>
    <t>MB</t>
  </si>
  <si>
    <r>
      <rPr>
        <sz val="12"/>
        <color theme="1"/>
        <rFont val="Calibri"/>
        <family val="2"/>
        <scheme val="minor"/>
      </rPr>
      <t xml:space="preserve">text only </t>
    </r>
  </si>
  <si>
    <r>
      <rPr>
        <sz val="12"/>
        <color theme="1"/>
        <rFont val="Calibri"/>
        <family val="2"/>
        <scheme val="minor"/>
      </rPr>
      <t xml:space="preserve">good-quality jpeg   </t>
    </r>
  </si>
  <si>
    <r>
      <rPr>
        <sz val="12"/>
        <color theme="1"/>
        <rFont val="Calibri"/>
        <family val="2"/>
        <scheme val="minor"/>
      </rPr>
      <t>4 minutes good-quality MP3</t>
    </r>
  </si>
  <si>
    <r>
      <rPr>
        <sz val="12"/>
        <color theme="1"/>
        <rFont val="Calibri"/>
        <family val="2"/>
        <scheme val="minor"/>
      </rPr>
      <t>HD-quality MPEG-4</t>
    </r>
  </si>
  <si>
    <t>Data volumes</t>
  </si>
  <si>
    <t>annual Internet traffic</t>
  </si>
  <si>
    <t>daily Internet traffic</t>
  </si>
  <si>
    <t>EB/a</t>
  </si>
  <si>
    <t>ZB/a</t>
  </si>
  <si>
    <t>EB/d</t>
  </si>
  <si>
    <t>per book</t>
  </si>
  <si>
    <t>PB</t>
  </si>
  <si>
    <t>at</t>
  </si>
  <si>
    <t>equals</t>
  </si>
  <si>
    <t>digital data</t>
  </si>
  <si>
    <t>equivalent to</t>
  </si>
  <si>
    <t>PB/d</t>
  </si>
  <si>
    <t>of daily Internet traffic</t>
  </si>
  <si>
    <t>or</t>
  </si>
  <si>
    <r>
      <t>(zettabyte = 10</t>
    </r>
    <r>
      <rPr>
        <vertAlign val="superscript"/>
        <sz val="12"/>
        <color theme="1"/>
        <rFont val="Calibri"/>
        <family val="2"/>
        <scheme val="minor"/>
      </rPr>
      <t>21</t>
    </r>
    <r>
      <rPr>
        <sz val="12"/>
        <color theme="1"/>
        <rFont val="Calibri"/>
        <family val="2"/>
        <scheme val="minor"/>
      </rPr>
      <t xml:space="preserve"> bytes)</t>
    </r>
  </si>
  <si>
    <r>
      <t>(exabyte = 10</t>
    </r>
    <r>
      <rPr>
        <vertAlign val="superscript"/>
        <sz val="12"/>
        <color theme="1"/>
        <rFont val="Calibri"/>
        <family val="2"/>
        <scheme val="minor"/>
      </rPr>
      <t>18</t>
    </r>
    <r>
      <rPr>
        <sz val="12"/>
        <color theme="1"/>
        <rFont val="Calibri"/>
        <family val="2"/>
        <scheme val="minor"/>
      </rPr>
      <t xml:space="preserve"> bytes)</t>
    </r>
  </si>
  <si>
    <r>
      <t>(petabyte = 10</t>
    </r>
    <r>
      <rPr>
        <vertAlign val="superscript"/>
        <sz val="12"/>
        <color theme="1"/>
        <rFont val="Calibri"/>
        <family val="2"/>
        <scheme val="minor"/>
      </rPr>
      <t>15</t>
    </r>
    <r>
      <rPr>
        <sz val="12"/>
        <color theme="1"/>
        <rFont val="Calibri"/>
        <family val="2"/>
        <scheme val="minor"/>
      </rPr>
      <t xml:space="preserve"> bytes)</t>
    </r>
  </si>
  <si>
    <t>tablets/notebooks/laptops</t>
  </si>
  <si>
    <t>Mobile</t>
  </si>
  <si>
    <t>home computers</t>
  </si>
  <si>
    <t>workstations/servers</t>
  </si>
  <si>
    <t>Comparison with written information</t>
  </si>
  <si>
    <t>capacities</t>
  </si>
  <si>
    <t>number of units</t>
  </si>
  <si>
    <r>
      <t>Traffic</t>
    </r>
    <r>
      <rPr>
        <vertAlign val="superscript"/>
        <sz val="14"/>
        <color theme="1"/>
        <rFont val="Calibri"/>
        <family val="2"/>
        <scheme val="minor"/>
      </rPr>
      <t xml:space="preserve"> 1</t>
    </r>
  </si>
  <si>
    <r>
      <t>all books ever written</t>
    </r>
    <r>
      <rPr>
        <sz val="12"/>
        <color theme="1"/>
        <rFont val="Calibri"/>
        <family val="2"/>
        <scheme val="minor"/>
      </rPr>
      <t xml:space="preserve"> :</t>
    </r>
  </si>
  <si>
    <r>
      <t>books</t>
    </r>
    <r>
      <rPr>
        <vertAlign val="superscript"/>
        <sz val="12"/>
        <color theme="1"/>
        <rFont val="Calibri"/>
        <family val="2"/>
        <scheme val="minor"/>
      </rPr>
      <t xml:space="preserve"> 2</t>
    </r>
  </si>
  <si>
    <t>estimate based on a Google Books study of 2010</t>
  </si>
  <si>
    <r>
      <t>Storage</t>
    </r>
    <r>
      <rPr>
        <vertAlign val="superscript"/>
        <sz val="14"/>
        <color theme="1"/>
        <rFont val="Calibri"/>
        <family val="2"/>
        <scheme val="minor"/>
      </rPr>
      <t xml:space="preserve"> 3</t>
    </r>
  </si>
  <si>
    <r>
      <t>research, government</t>
    </r>
    <r>
      <rPr>
        <vertAlign val="superscript"/>
        <sz val="12"/>
        <color theme="1"/>
        <rFont val="Calibri"/>
        <family val="2"/>
        <scheme val="minor"/>
      </rPr>
      <t xml:space="preserve"> 4</t>
    </r>
  </si>
  <si>
    <r>
      <t>server farms</t>
    </r>
    <r>
      <rPr>
        <vertAlign val="superscript"/>
        <sz val="12"/>
        <color theme="1"/>
        <rFont val="Calibri"/>
        <family val="2"/>
        <scheme val="minor"/>
      </rPr>
      <t xml:space="preserve"> 5</t>
    </r>
  </si>
  <si>
    <t>average farm assumed to consist of 50,000 servers, each with 5 TB storage capacity</t>
  </si>
  <si>
    <r>
      <t>total</t>
    </r>
    <r>
      <rPr>
        <vertAlign val="superscript"/>
        <sz val="12"/>
        <color theme="1"/>
        <rFont val="Calibri"/>
        <family val="2"/>
        <scheme val="minor"/>
      </rPr>
      <t xml:space="preserve"> 6</t>
    </r>
    <r>
      <rPr>
        <sz val="12"/>
        <color theme="1"/>
        <rFont val="Calibri"/>
        <family val="2"/>
        <scheme val="minor"/>
      </rPr>
      <t xml:space="preserve"> :</t>
    </r>
  </si>
  <si>
    <t>equivalent to 7 million times the text of all books ever written</t>
  </si>
  <si>
    <t>Employees</t>
  </si>
  <si>
    <t>Gflop/s</t>
  </si>
  <si>
    <t>Intel Skylake</t>
  </si>
  <si>
    <t>seconds of traffic</t>
  </si>
  <si>
    <t>total current and long-term net assets after depreciation, including financial and intangible assets</t>
  </si>
  <si>
    <t>for comparison:</t>
  </si>
  <si>
    <t>General Motors</t>
  </si>
  <si>
    <t>General Electric</t>
  </si>
  <si>
    <t xml:space="preserve">Large IT companies - 2017  Financial data  </t>
  </si>
  <si>
    <t>4K</t>
  </si>
  <si>
    <t>iMac</t>
  </si>
  <si>
    <t>MS Surface</t>
  </si>
  <si>
    <r>
      <t>2018</t>
    </r>
    <r>
      <rPr>
        <b/>
        <vertAlign val="superscript"/>
        <sz val="12"/>
        <color theme="0" tint="-0.34998626667073579"/>
        <rFont val="Calibri"/>
        <family val="2"/>
        <scheme val="minor"/>
      </rPr>
      <t xml:space="preserve"> 2</t>
    </r>
  </si>
  <si>
    <t>bandwidth = bit rate (not to be confused with frequency range as used in telecommunications)</t>
  </si>
  <si>
    <t>Present (2018) Internet traffic and storage capacities</t>
  </si>
  <si>
    <t>estimate based on Cisco study and Wikipedia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</si>
</sst>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0E+00;\_x0000_"/>
    <numFmt numFmtId="165" formatCode="#,##0.0"/>
    <numFmt numFmtId="166" formatCode="#,##0.000"/>
    <numFmt numFmtId="167" formatCode="0.0"/>
    <numFmt numFmtId="168" formatCode="0E+00"/>
    <numFmt numFmtId="169" formatCode="0.0E+00;\_x0000_"/>
    <numFmt numFmtId="170" formatCode="0.0E+00;\ꀃ"/>
    <numFmt numFmtId="171" formatCode="0.000E+00;\ꀃ"/>
    <numFmt numFmtId="172" formatCode="0.0%"/>
  </numFmts>
  <fonts count="73">
    <font>
      <sz val="12"/>
      <color theme="1"/>
      <name val="Calibri"/>
      <family val="2"/>
      <scheme val="minor"/>
    </font>
    <font>
      <sz val="12"/>
      <color theme="1"/>
      <name val="Calibri"/>
      <family val="2"/>
      <scheme val="minor"/>
    </font>
    <font>
      <sz val="12"/>
      <color theme="1"/>
      <name val="Calibri"/>
      <family val="2"/>
      <charset val="238"/>
      <scheme val="minor"/>
    </font>
    <font>
      <sz val="11"/>
      <name val="Arial"/>
      <family val="2"/>
    </font>
    <font>
      <sz val="11"/>
      <color theme="1"/>
      <name val="Arial"/>
      <family val="2"/>
    </font>
    <font>
      <u/>
      <sz val="12"/>
      <color theme="10"/>
      <name val="Calibri"/>
      <family val="2"/>
      <scheme val="minor"/>
    </font>
    <font>
      <u/>
      <sz val="12"/>
      <color theme="11"/>
      <name val="Calibri"/>
      <family val="2"/>
      <scheme val="minor"/>
    </font>
    <font>
      <b/>
      <sz val="12"/>
      <color theme="1"/>
      <name val="Calibri"/>
      <family val="2"/>
      <scheme val="minor"/>
    </font>
    <font>
      <sz val="11"/>
      <color theme="1"/>
      <name val="Arial Narrow"/>
      <family val="2"/>
    </font>
    <font>
      <b/>
      <sz val="11"/>
      <color theme="1"/>
      <name val="Arial Narrow"/>
      <family val="2"/>
    </font>
    <font>
      <i/>
      <sz val="12"/>
      <color theme="1"/>
      <name val="Calibri"/>
      <family val="2"/>
      <scheme val="minor"/>
    </font>
    <font>
      <i/>
      <vertAlign val="superscript"/>
      <sz val="12"/>
      <color theme="1"/>
      <name val="Calibri"/>
      <family val="2"/>
      <scheme val="minor"/>
    </font>
    <font>
      <sz val="11"/>
      <name val="Arial Narrow"/>
      <family val="2"/>
    </font>
    <font>
      <vertAlign val="superscript"/>
      <sz val="11"/>
      <color theme="1"/>
      <name val="Arial Narrow"/>
      <family val="2"/>
    </font>
    <font>
      <sz val="12"/>
      <color theme="1"/>
      <name val="Calibri (Body)"/>
    </font>
    <font>
      <sz val="12"/>
      <name val="Calibri (Body)"/>
    </font>
    <font>
      <sz val="12"/>
      <name val="Calibri"/>
      <family val="2"/>
      <scheme val="minor"/>
    </font>
    <font>
      <b/>
      <sz val="16"/>
      <color theme="1"/>
      <name val="Calibri"/>
      <family val="2"/>
      <scheme val="minor"/>
    </font>
    <font>
      <sz val="12"/>
      <color theme="1"/>
      <name val="Arial Narrow"/>
      <family val="2"/>
    </font>
    <font>
      <b/>
      <sz val="12"/>
      <color theme="1"/>
      <name val="Arial Narrow"/>
      <family val="2"/>
    </font>
    <font>
      <sz val="10"/>
      <color theme="1"/>
      <name val="Calibri"/>
      <family val="2"/>
      <scheme val="minor"/>
    </font>
    <font>
      <sz val="14"/>
      <color theme="1"/>
      <name val="Calibri"/>
      <family val="2"/>
      <scheme val="minor"/>
    </font>
    <font>
      <b/>
      <sz val="14"/>
      <color theme="1"/>
      <name val="Calibri"/>
      <family val="2"/>
      <scheme val="minor"/>
    </font>
    <font>
      <sz val="18"/>
      <color theme="1"/>
      <name val="Calibri"/>
      <family val="2"/>
      <scheme val="minor"/>
    </font>
    <font>
      <b/>
      <u/>
      <sz val="11"/>
      <name val="Arial"/>
      <family val="2"/>
    </font>
    <font>
      <b/>
      <u/>
      <sz val="11"/>
      <name val="Arial Narrow"/>
      <family val="2"/>
    </font>
    <font>
      <b/>
      <u/>
      <sz val="12"/>
      <color theme="1"/>
      <name val="Calibri"/>
      <family val="2"/>
      <scheme val="minor"/>
    </font>
    <font>
      <sz val="10"/>
      <color theme="1"/>
      <name val="Arial Narrow"/>
      <family val="2"/>
    </font>
    <font>
      <vertAlign val="superscript"/>
      <sz val="10"/>
      <color theme="1"/>
      <name val="Arial Narrow"/>
      <family val="2"/>
    </font>
    <font>
      <sz val="9"/>
      <color theme="1"/>
      <name val="Arial Narrow"/>
      <family val="2"/>
    </font>
    <font>
      <vertAlign val="superscript"/>
      <sz val="12"/>
      <color theme="1"/>
      <name val="Calibri"/>
      <family val="2"/>
      <scheme val="minor"/>
    </font>
    <font>
      <sz val="10"/>
      <name val="Arial Narrow"/>
      <family val="2"/>
    </font>
    <font>
      <u/>
      <sz val="10"/>
      <color theme="10"/>
      <name val="Arial Narrow"/>
      <family val="2"/>
    </font>
    <font>
      <sz val="10"/>
      <color theme="0" tint="-0.34998626667073579"/>
      <name val="Arial Narrow"/>
      <family val="2"/>
    </font>
    <font>
      <sz val="10"/>
      <color theme="0" tint="-0.34998626667073579"/>
      <name val="Calibri"/>
      <family val="2"/>
      <charset val="238"/>
      <scheme val="minor"/>
    </font>
    <font>
      <b/>
      <sz val="11"/>
      <color theme="1"/>
      <name val="Calibri"/>
      <family val="2"/>
      <scheme val="minor"/>
    </font>
    <font>
      <sz val="9"/>
      <color theme="1"/>
      <name val="Calibri"/>
      <family val="2"/>
      <scheme val="minor"/>
    </font>
    <font>
      <vertAlign val="superscript"/>
      <sz val="14"/>
      <color theme="1"/>
      <name val="Calibri"/>
      <family val="2"/>
      <scheme val="minor"/>
    </font>
    <font>
      <sz val="12"/>
      <color theme="0" tint="-0.34998626667073579"/>
      <name val="Calibri"/>
      <family val="2"/>
      <scheme val="minor"/>
    </font>
    <font>
      <b/>
      <sz val="11"/>
      <color theme="0" tint="-0.34998626667073579"/>
      <name val="Arial Narrow"/>
      <family val="2"/>
    </font>
    <font>
      <u/>
      <sz val="11"/>
      <color theme="1"/>
      <name val="Arial Narrow"/>
      <family val="2"/>
    </font>
    <font>
      <vertAlign val="subscript"/>
      <sz val="12"/>
      <color theme="1"/>
      <name val="Calibri"/>
      <family val="2"/>
      <scheme val="minor"/>
    </font>
    <font>
      <u/>
      <sz val="11"/>
      <color theme="10"/>
      <name val="Arial Narrow"/>
      <family val="2"/>
    </font>
    <font>
      <b/>
      <sz val="10"/>
      <color theme="1"/>
      <name val="Calibri"/>
      <family val="2"/>
      <charset val="238"/>
      <scheme val="minor"/>
    </font>
    <font>
      <b/>
      <sz val="18"/>
      <color theme="1"/>
      <name val="Verdana"/>
      <family val="2"/>
    </font>
    <font>
      <b/>
      <sz val="14"/>
      <color theme="1"/>
      <name val="Arial"/>
      <family val="2"/>
    </font>
    <font>
      <b/>
      <sz val="12"/>
      <color theme="1"/>
      <name val="Arial"/>
      <family val="2"/>
    </font>
    <font>
      <b/>
      <u/>
      <sz val="12"/>
      <color theme="10"/>
      <name val="Arial"/>
      <family val="2"/>
    </font>
    <font>
      <b/>
      <sz val="14"/>
      <color theme="1"/>
      <name val="Calibri (Body)"/>
    </font>
    <font>
      <sz val="8"/>
      <name val="Calibri"/>
      <family val="2"/>
      <scheme val="minor"/>
    </font>
    <font>
      <sz val="11"/>
      <color theme="1"/>
      <name val="Calibri"/>
      <family val="2"/>
      <scheme val="minor"/>
    </font>
    <font>
      <vertAlign val="superscript"/>
      <sz val="11"/>
      <color theme="1"/>
      <name val="Calibri"/>
      <family val="2"/>
      <scheme val="minor"/>
    </font>
    <font>
      <sz val="12"/>
      <color theme="0" tint="-0.34998626667073579"/>
      <name val="Arial Narrow"/>
      <family val="2"/>
    </font>
    <font>
      <b/>
      <sz val="11"/>
      <name val="Arial Narrow"/>
      <family val="2"/>
    </font>
    <font>
      <b/>
      <sz val="10"/>
      <color theme="1"/>
      <name val="Arial Narrow"/>
      <family val="2"/>
    </font>
    <font>
      <u/>
      <sz val="12"/>
      <name val="Arial Narrow"/>
      <family val="2"/>
    </font>
    <font>
      <b/>
      <u/>
      <sz val="12"/>
      <color theme="10"/>
      <name val="Calibri"/>
      <family val="2"/>
      <scheme val="minor"/>
    </font>
    <font>
      <b/>
      <u/>
      <sz val="14"/>
      <color theme="10"/>
      <name val="Calibri"/>
      <family val="2"/>
      <scheme val="minor"/>
    </font>
    <font>
      <sz val="10"/>
      <color theme="1"/>
      <name val="Calibri"/>
      <family val="2"/>
      <scheme val="minor"/>
    </font>
    <font>
      <b/>
      <sz val="14"/>
      <color theme="1"/>
      <name val="Arial"/>
      <family val="2"/>
    </font>
    <font>
      <b/>
      <sz val="10"/>
      <color theme="1"/>
      <name val="Arial"/>
      <family val="2"/>
    </font>
    <font>
      <sz val="10"/>
      <color theme="10"/>
      <name val="Calibri"/>
      <family val="2"/>
      <scheme val="minor"/>
    </font>
    <font>
      <vertAlign val="superscript"/>
      <sz val="12"/>
      <color theme="1"/>
      <name val="Calibri"/>
      <family val="2"/>
      <scheme val="minor"/>
    </font>
    <font>
      <b/>
      <sz val="12"/>
      <color theme="0" tint="-0.499984740745262"/>
      <name val="Calibri"/>
      <family val="2"/>
      <scheme val="minor"/>
    </font>
    <font>
      <sz val="12"/>
      <color theme="0" tint="-0.499984740745262"/>
      <name val="Calibri"/>
      <family val="2"/>
      <scheme val="minor"/>
    </font>
    <font>
      <sz val="10"/>
      <color theme="0" tint="-0.499984740745262"/>
      <name val="Calibri"/>
      <family val="2"/>
      <scheme val="minor"/>
    </font>
    <font>
      <sz val="10"/>
      <color theme="1"/>
      <name val="Arial Narrow"/>
      <family val="2"/>
    </font>
    <font>
      <u/>
      <sz val="10"/>
      <color theme="10"/>
      <name val="Arial Narrow"/>
      <family val="2"/>
    </font>
    <font>
      <sz val="12"/>
      <color theme="1"/>
      <name val="Arial Narrow"/>
      <family val="2"/>
    </font>
    <font>
      <b/>
      <sz val="12"/>
      <color theme="0" tint="-0.34998626667073579"/>
      <name val="Calibri"/>
      <family val="2"/>
      <scheme val="minor"/>
    </font>
    <font>
      <b/>
      <vertAlign val="superscript"/>
      <sz val="12"/>
      <color theme="0" tint="-0.34998626667073579"/>
      <name val="Calibri"/>
      <family val="2"/>
      <scheme val="minor"/>
    </font>
    <font>
      <sz val="12"/>
      <color theme="0" tint="-0.34998626667073579"/>
      <name val="Calibri"/>
      <family val="2"/>
      <scheme val="minor"/>
    </font>
    <font>
      <sz val="10"/>
      <color theme="0" tint="-0.34998626667073579"/>
      <name val="Arial Narrow"/>
      <family val="2"/>
    </font>
  </fonts>
  <fills count="7">
    <fill>
      <patternFill patternType="none"/>
    </fill>
    <fill>
      <patternFill patternType="gray125"/>
    </fill>
    <fill>
      <patternFill patternType="solid">
        <fgColor rgb="FFFFF5E9"/>
        <bgColor indexed="64"/>
      </patternFill>
    </fill>
    <fill>
      <patternFill patternType="solid">
        <fgColor rgb="FFFFFAE9"/>
        <bgColor indexed="64"/>
      </patternFill>
    </fill>
    <fill>
      <patternFill patternType="solid">
        <fgColor theme="2"/>
        <bgColor indexed="64"/>
      </patternFill>
    </fill>
    <fill>
      <patternFill patternType="solid">
        <fgColor theme="0" tint="-4.9989318521683403E-2"/>
        <bgColor indexed="64"/>
      </patternFill>
    </fill>
    <fill>
      <patternFill patternType="solid">
        <fgColor theme="6" tint="0.79998168889431442"/>
        <bgColor indexed="64"/>
      </patternFill>
    </fill>
  </fills>
  <borders count="19">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tted">
        <color auto="1"/>
      </left>
      <right/>
      <top/>
      <bottom/>
      <diagonal/>
    </border>
    <border>
      <left style="thin">
        <color auto="1"/>
      </left>
      <right/>
      <top style="dotted">
        <color auto="1"/>
      </top>
      <bottom/>
      <diagonal/>
    </border>
    <border>
      <left style="thin">
        <color auto="1"/>
      </left>
      <right/>
      <top/>
      <bottom style="dotted">
        <color auto="1"/>
      </bottom>
      <diagonal/>
    </border>
  </borders>
  <cellStyleXfs count="130">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9" fontId="2" fillId="0" borderId="0" applyFon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cellStyleXfs>
  <cellXfs count="376">
    <xf numFmtId="0" fontId="0" fillId="0" borderId="0" xfId="0"/>
    <xf numFmtId="0" fontId="0" fillId="0" borderId="4" xfId="0" applyBorder="1"/>
    <xf numFmtId="0" fontId="0" fillId="0" borderId="0" xfId="0" applyBorder="1"/>
    <xf numFmtId="0" fontId="0" fillId="0" borderId="5" xfId="0" applyBorder="1"/>
    <xf numFmtId="0" fontId="9" fillId="0" borderId="0" xfId="0" applyFont="1" applyFill="1" applyBorder="1" applyAlignment="1">
      <alignment horizontal="center"/>
    </xf>
    <xf numFmtId="0" fontId="0" fillId="0" borderId="0" xfId="0" applyBorder="1" applyAlignment="1">
      <alignment horizontal="center"/>
    </xf>
    <xf numFmtId="0" fontId="0" fillId="0" borderId="5" xfId="0" applyBorder="1" applyAlignment="1">
      <alignment horizontal="center"/>
    </xf>
    <xf numFmtId="0" fontId="10" fillId="0" borderId="4" xfId="0" applyFont="1" applyBorder="1"/>
    <xf numFmtId="0" fontId="10" fillId="0" borderId="0" xfId="0" applyFont="1" applyBorder="1"/>
    <xf numFmtId="0" fontId="5" fillId="0" borderId="0" xfId="33" applyFill="1" applyBorder="1"/>
    <xf numFmtId="0" fontId="3" fillId="0" borderId="0" xfId="0" applyFont="1" applyBorder="1" applyAlignment="1">
      <alignment horizontal="center"/>
    </xf>
    <xf numFmtId="0" fontId="0" fillId="0" borderId="0" xfId="0" applyFill="1" applyBorder="1"/>
    <xf numFmtId="0" fontId="3" fillId="0" borderId="5" xfId="0" applyFont="1" applyBorder="1" applyAlignment="1">
      <alignment horizontal="center"/>
    </xf>
    <xf numFmtId="0" fontId="3" fillId="0" borderId="5" xfId="0" applyFont="1" applyBorder="1"/>
    <xf numFmtId="168" fontId="0" fillId="0" borderId="0" xfId="0" applyNumberFormat="1" applyBorder="1" applyAlignment="1">
      <alignment horizontal="center"/>
    </xf>
    <xf numFmtId="168" fontId="3" fillId="0" borderId="0" xfId="0" applyNumberFormat="1" applyFont="1" applyBorder="1" applyAlignment="1">
      <alignment horizontal="center"/>
    </xf>
    <xf numFmtId="168" fontId="3" fillId="0" borderId="5" xfId="0" applyNumberFormat="1" applyFont="1" applyBorder="1" applyAlignment="1">
      <alignment horizontal="center"/>
    </xf>
    <xf numFmtId="0" fontId="0" fillId="0" borderId="0" xfId="0" applyBorder="1" applyAlignment="1">
      <alignment horizontal="right"/>
    </xf>
    <xf numFmtId="1" fontId="0" fillId="0" borderId="0" xfId="0" applyNumberFormat="1" applyBorder="1" applyAlignment="1">
      <alignment horizontal="center"/>
    </xf>
    <xf numFmtId="1" fontId="0" fillId="0" borderId="5" xfId="0" applyNumberFormat="1" applyBorder="1" applyAlignment="1">
      <alignment horizontal="center"/>
    </xf>
    <xf numFmtId="0" fontId="0" fillId="4" borderId="0" xfId="0" applyFill="1" applyBorder="1"/>
    <xf numFmtId="0" fontId="14" fillId="0" borderId="0" xfId="0" applyFont="1" applyBorder="1" applyAlignment="1">
      <alignment horizontal="center"/>
    </xf>
    <xf numFmtId="0" fontId="15" fillId="0" borderId="0" xfId="0" applyFont="1" applyBorder="1" applyAlignment="1">
      <alignment horizontal="center"/>
    </xf>
    <xf numFmtId="0" fontId="3" fillId="0" borderId="0" xfId="0" applyFont="1" applyBorder="1"/>
    <xf numFmtId="168" fontId="16" fillId="0" borderId="0" xfId="0" applyNumberFormat="1" applyFont="1" applyBorder="1" applyAlignment="1">
      <alignment horizontal="center"/>
    </xf>
    <xf numFmtId="0" fontId="12" fillId="0" borderId="5" xfId="0" applyFont="1" applyBorder="1"/>
    <xf numFmtId="0" fontId="4" fillId="0" borderId="0" xfId="0" applyFont="1" applyBorder="1"/>
    <xf numFmtId="168" fontId="0" fillId="0" borderId="0" xfId="0" applyNumberFormat="1" applyFont="1" applyBorder="1" applyAlignment="1">
      <alignment horizontal="center"/>
    </xf>
    <xf numFmtId="0" fontId="8" fillId="0" borderId="5" xfId="0" applyFont="1" applyBorder="1"/>
    <xf numFmtId="0" fontId="0" fillId="0" borderId="0" xfId="0" quotePrefix="1" applyBorder="1"/>
    <xf numFmtId="0" fontId="0" fillId="4" borderId="4" xfId="0" applyFill="1" applyBorder="1"/>
    <xf numFmtId="0" fontId="0" fillId="0" borderId="6" xfId="0" applyBorder="1"/>
    <xf numFmtId="0" fontId="0" fillId="0" borderId="7" xfId="0" applyBorder="1"/>
    <xf numFmtId="0" fontId="0" fillId="0" borderId="8" xfId="0" applyBorder="1"/>
    <xf numFmtId="0" fontId="0" fillId="5" borderId="4" xfId="0" applyFill="1" applyBorder="1" applyAlignment="1">
      <alignment horizontal="center"/>
    </xf>
    <xf numFmtId="3" fontId="0" fillId="0" borderId="0" xfId="0" applyNumberFormat="1" applyBorder="1" applyAlignment="1">
      <alignment horizontal="center"/>
    </xf>
    <xf numFmtId="166" fontId="0" fillId="0" borderId="0" xfId="0" applyNumberFormat="1" applyBorder="1" applyAlignment="1">
      <alignment horizontal="center"/>
    </xf>
    <xf numFmtId="0" fontId="0" fillId="2" borderId="0" xfId="0" applyFill="1" applyBorder="1"/>
    <xf numFmtId="2" fontId="0" fillId="2" borderId="0" xfId="0" applyNumberFormat="1" applyFill="1" applyBorder="1" applyAlignment="1">
      <alignment horizontal="center"/>
    </xf>
    <xf numFmtId="3" fontId="0" fillId="2" borderId="0" xfId="0" applyNumberFormat="1" applyFill="1" applyBorder="1" applyAlignment="1">
      <alignment horizontal="center"/>
    </xf>
    <xf numFmtId="0" fontId="0" fillId="2" borderId="0" xfId="0" applyFill="1" applyBorder="1" applyAlignment="1">
      <alignment horizontal="center"/>
    </xf>
    <xf numFmtId="1" fontId="0" fillId="2" borderId="0" xfId="0" applyNumberFormat="1" applyFill="1" applyBorder="1" applyAlignment="1">
      <alignment horizontal="center"/>
    </xf>
    <xf numFmtId="4" fontId="0" fillId="2" borderId="0" xfId="0" applyNumberFormat="1" applyFill="1" applyBorder="1" applyAlignment="1">
      <alignment horizontal="center"/>
    </xf>
    <xf numFmtId="0" fontId="0" fillId="2" borderId="5" xfId="0" applyFill="1" applyBorder="1"/>
    <xf numFmtId="2" fontId="0" fillId="0" borderId="0" xfId="0" applyNumberFormat="1" applyBorder="1" applyAlignment="1">
      <alignment horizontal="center"/>
    </xf>
    <xf numFmtId="4" fontId="0" fillId="0" borderId="0" xfId="0" applyNumberFormat="1" applyBorder="1" applyAlignment="1">
      <alignment horizontal="center"/>
    </xf>
    <xf numFmtId="167" fontId="0" fillId="0" borderId="0" xfId="0" applyNumberFormat="1" applyBorder="1" applyAlignment="1">
      <alignment horizontal="center"/>
    </xf>
    <xf numFmtId="165" fontId="0" fillId="0" borderId="0" xfId="0" applyNumberFormat="1" applyBorder="1" applyAlignment="1">
      <alignment horizontal="center"/>
    </xf>
    <xf numFmtId="165" fontId="0" fillId="2" borderId="0" xfId="0" applyNumberFormat="1" applyFill="1" applyBorder="1" applyAlignment="1">
      <alignment horizontal="center"/>
    </xf>
    <xf numFmtId="0" fontId="0" fillId="3" borderId="0" xfId="0" applyFill="1" applyBorder="1"/>
    <xf numFmtId="1" fontId="0" fillId="3" borderId="0" xfId="0" applyNumberFormat="1" applyFill="1" applyBorder="1" applyAlignment="1">
      <alignment horizontal="center"/>
    </xf>
    <xf numFmtId="3" fontId="0" fillId="3" borderId="0" xfId="0" applyNumberFormat="1" applyFill="1" applyBorder="1" applyAlignment="1">
      <alignment horizontal="center"/>
    </xf>
    <xf numFmtId="0" fontId="0" fillId="3" borderId="0" xfId="0" applyFill="1" applyBorder="1" applyAlignment="1">
      <alignment horizontal="center"/>
    </xf>
    <xf numFmtId="1" fontId="0" fillId="0" borderId="0" xfId="0" applyNumberFormat="1" applyFill="1" applyBorder="1" applyAlignment="1">
      <alignment horizontal="center"/>
    </xf>
    <xf numFmtId="3" fontId="0" fillId="0" borderId="0" xfId="0" applyNumberFormat="1" applyFill="1" applyBorder="1" applyAlignment="1">
      <alignment horizontal="center"/>
    </xf>
    <xf numFmtId="0" fontId="0" fillId="0" borderId="0" xfId="0" applyFill="1" applyBorder="1" applyAlignment="1">
      <alignment horizontal="center"/>
    </xf>
    <xf numFmtId="164" fontId="0" fillId="0" borderId="0" xfId="0" applyNumberFormat="1" applyBorder="1"/>
    <xf numFmtId="0" fontId="0" fillId="0" borderId="0" xfId="0" applyFont="1" applyBorder="1" applyAlignment="1">
      <alignment horizontal="center"/>
    </xf>
    <xf numFmtId="0" fontId="0" fillId="0" borderId="0" xfId="0" applyAlignment="1">
      <alignment horizontal="center"/>
    </xf>
    <xf numFmtId="0" fontId="7" fillId="0" borderId="0" xfId="0" applyFont="1" applyFill="1" applyBorder="1"/>
    <xf numFmtId="0" fontId="21" fillId="0" borderId="0" xfId="0" applyFont="1"/>
    <xf numFmtId="0" fontId="23" fillId="0" borderId="0" xfId="0" applyFont="1"/>
    <xf numFmtId="0" fontId="0" fillId="0" borderId="0" xfId="0" applyFont="1" applyBorder="1"/>
    <xf numFmtId="0" fontId="0" fillId="0" borderId="0" xfId="0" applyBorder="1" applyAlignment="1">
      <alignment horizontal="left" wrapText="1"/>
    </xf>
    <xf numFmtId="165" fontId="0" fillId="0" borderId="5" xfId="0" applyNumberFormat="1" applyBorder="1" applyAlignment="1">
      <alignment horizontal="center"/>
    </xf>
    <xf numFmtId="3" fontId="0" fillId="0" borderId="5" xfId="0" applyNumberFormat="1" applyBorder="1" applyAlignment="1">
      <alignment horizontal="center"/>
    </xf>
    <xf numFmtId="0" fontId="0" fillId="0" borderId="4" xfId="0" applyFont="1" applyBorder="1" applyAlignment="1">
      <alignment horizontal="right"/>
    </xf>
    <xf numFmtId="0" fontId="0" fillId="0" borderId="0" xfId="0" applyBorder="1" applyAlignment="1">
      <alignment vertical="center" wrapText="1"/>
    </xf>
    <xf numFmtId="0" fontId="24" fillId="0" borderId="0" xfId="0" applyFont="1" applyBorder="1" applyAlignment="1">
      <alignment horizontal="center"/>
    </xf>
    <xf numFmtId="0" fontId="18" fillId="0" borderId="0" xfId="0" applyFont="1" applyBorder="1" applyAlignment="1">
      <alignment horizontal="center"/>
    </xf>
    <xf numFmtId="0" fontId="7" fillId="0" borderId="4" xfId="0" applyFont="1" applyBorder="1"/>
    <xf numFmtId="3" fontId="18" fillId="0" borderId="0" xfId="0" applyNumberFormat="1" applyFont="1" applyBorder="1" applyAlignment="1">
      <alignment horizontal="center"/>
    </xf>
    <xf numFmtId="0" fontId="20" fillId="0" borderId="5" xfId="0" applyFont="1" applyBorder="1"/>
    <xf numFmtId="11" fontId="0" fillId="0" borderId="5" xfId="0" applyNumberFormat="1" applyBorder="1" applyAlignment="1">
      <alignment horizontal="center"/>
    </xf>
    <xf numFmtId="0" fontId="7" fillId="0" borderId="0" xfId="0" applyFont="1" applyBorder="1"/>
    <xf numFmtId="0" fontId="22" fillId="0" borderId="0" xfId="0" applyFont="1" applyBorder="1"/>
    <xf numFmtId="0" fontId="0" fillId="0" borderId="7" xfId="0" applyBorder="1" applyAlignment="1">
      <alignment horizontal="center"/>
    </xf>
    <xf numFmtId="0" fontId="0" fillId="0" borderId="7" xfId="0" applyBorder="1" applyAlignment="1">
      <alignment horizontal="right"/>
    </xf>
    <xf numFmtId="0" fontId="0" fillId="0" borderId="4" xfId="0" applyFont="1" applyBorder="1"/>
    <xf numFmtId="0" fontId="0" fillId="0" borderId="5" xfId="0" applyFont="1" applyBorder="1"/>
    <xf numFmtId="167" fontId="0" fillId="0" borderId="0" xfId="0" applyNumberFormat="1" applyFont="1" applyBorder="1" applyAlignment="1">
      <alignment horizontal="center"/>
    </xf>
    <xf numFmtId="9" fontId="27" fillId="0" borderId="5" xfId="49" applyNumberFormat="1" applyFont="1" applyBorder="1" applyAlignment="1">
      <alignment horizontal="center"/>
    </xf>
    <xf numFmtId="9" fontId="27" fillId="0" borderId="0" xfId="49" applyFont="1" applyBorder="1" applyAlignment="1">
      <alignment horizontal="center"/>
    </xf>
    <xf numFmtId="0" fontId="27" fillId="0" borderId="5" xfId="0" applyFont="1" applyBorder="1" applyAlignment="1">
      <alignment horizontal="center"/>
    </xf>
    <xf numFmtId="1" fontId="0" fillId="0" borderId="0" xfId="0" applyNumberFormat="1" applyFont="1" applyBorder="1" applyAlignment="1">
      <alignment horizontal="center"/>
    </xf>
    <xf numFmtId="0" fontId="27" fillId="0" borderId="0" xfId="0" applyFont="1" applyBorder="1" applyAlignment="1">
      <alignment horizontal="center"/>
    </xf>
    <xf numFmtId="0" fontId="32" fillId="0" borderId="7" xfId="33" applyFont="1" applyBorder="1" applyAlignment="1">
      <alignment horizontal="center"/>
    </xf>
    <xf numFmtId="0" fontId="27" fillId="0" borderId="7" xfId="0" applyFont="1" applyBorder="1" applyAlignment="1">
      <alignment horizontal="center"/>
    </xf>
    <xf numFmtId="0" fontId="27" fillId="0" borderId="8" xfId="0" applyFont="1" applyBorder="1" applyAlignment="1">
      <alignment horizontal="center"/>
    </xf>
    <xf numFmtId="0" fontId="32" fillId="0" borderId="0" xfId="33" applyFont="1" applyBorder="1" applyAlignment="1">
      <alignment horizontal="center"/>
    </xf>
    <xf numFmtId="0" fontId="36" fillId="4" borderId="0" xfId="0" applyFont="1" applyFill="1" applyBorder="1" applyAlignment="1">
      <alignment horizontal="center" vertical="top"/>
    </xf>
    <xf numFmtId="0" fontId="0" fillId="0" borderId="8" xfId="0" applyBorder="1" applyAlignment="1">
      <alignment horizontal="center"/>
    </xf>
    <xf numFmtId="0" fontId="20" fillId="4" borderId="4" xfId="0" applyFont="1" applyFill="1" applyBorder="1" applyAlignment="1">
      <alignment horizontal="center" vertical="top"/>
    </xf>
    <xf numFmtId="0" fontId="7" fillId="0" borderId="0" xfId="0" applyFont="1" applyFill="1" applyBorder="1" applyAlignment="1">
      <alignment horizontal="center" vertical="center"/>
    </xf>
    <xf numFmtId="0" fontId="20" fillId="0" borderId="0" xfId="0" applyFont="1" applyFill="1" applyBorder="1" applyAlignment="1">
      <alignment horizontal="center" vertical="top"/>
    </xf>
    <xf numFmtId="0" fontId="9" fillId="4" borderId="5" xfId="0" applyFont="1" applyFill="1" applyBorder="1" applyAlignment="1">
      <alignment horizontal="center" vertical="center"/>
    </xf>
    <xf numFmtId="0" fontId="27" fillId="4" borderId="5" xfId="0" applyFont="1" applyFill="1" applyBorder="1" applyAlignment="1">
      <alignment horizontal="center"/>
    </xf>
    <xf numFmtId="0" fontId="0" fillId="0" borderId="4" xfId="0" applyBorder="1" applyAlignment="1">
      <alignment horizontal="center"/>
    </xf>
    <xf numFmtId="170" fontId="3" fillId="0" borderId="0" xfId="0" applyNumberFormat="1" applyFont="1" applyBorder="1" applyAlignment="1">
      <alignment horizontal="center"/>
    </xf>
    <xf numFmtId="0" fontId="3" fillId="0" borderId="0" xfId="0" applyFont="1" applyBorder="1" applyAlignment="1">
      <alignment horizontal="right"/>
    </xf>
    <xf numFmtId="0" fontId="3" fillId="0" borderId="0" xfId="0" applyFont="1" applyBorder="1" applyAlignment="1">
      <alignment horizontal="left"/>
    </xf>
    <xf numFmtId="0" fontId="0" fillId="0" borderId="0" xfId="0" applyBorder="1" applyAlignment="1">
      <alignment horizontal="center" vertical="center"/>
    </xf>
    <xf numFmtId="171" fontId="3" fillId="0" borderId="0" xfId="0" applyNumberFormat="1" applyFont="1" applyAlignment="1">
      <alignment horizontal="center"/>
    </xf>
    <xf numFmtId="0" fontId="3" fillId="0" borderId="0" xfId="0" applyFont="1" applyAlignment="1">
      <alignment horizontal="left" vertical="center"/>
    </xf>
    <xf numFmtId="0" fontId="0" fillId="0" borderId="2" xfId="0" applyBorder="1" applyAlignment="1">
      <alignment horizontal="center" vertical="center"/>
    </xf>
    <xf numFmtId="3" fontId="0" fillId="0" borderId="2" xfId="0" applyNumberFormat="1" applyBorder="1" applyAlignment="1">
      <alignment horizontal="right" vertical="center"/>
    </xf>
    <xf numFmtId="0" fontId="27" fillId="0" borderId="2" xfId="0" applyFont="1" applyBorder="1" applyAlignment="1">
      <alignment horizontal="left" vertical="center"/>
    </xf>
    <xf numFmtId="0" fontId="27" fillId="0" borderId="3" xfId="0" applyFont="1" applyBorder="1" applyAlignment="1">
      <alignment vertical="center" wrapText="1"/>
    </xf>
    <xf numFmtId="3" fontId="0" fillId="0" borderId="0" xfId="0" applyNumberFormat="1" applyBorder="1" applyAlignment="1">
      <alignment horizontal="right" vertical="center"/>
    </xf>
    <xf numFmtId="0" fontId="27" fillId="0" borderId="0" xfId="0" applyFont="1" applyBorder="1" applyAlignment="1">
      <alignment horizontal="left" vertical="center"/>
    </xf>
    <xf numFmtId="0" fontId="27" fillId="0" borderId="5" xfId="0" applyFont="1" applyBorder="1" applyAlignment="1">
      <alignment vertical="center" wrapText="1"/>
    </xf>
    <xf numFmtId="0" fontId="27" fillId="0" borderId="7" xfId="0" applyFont="1" applyBorder="1" applyAlignment="1">
      <alignment horizontal="center" vertical="center"/>
    </xf>
    <xf numFmtId="3" fontId="27" fillId="0" borderId="7" xfId="0" applyNumberFormat="1" applyFont="1" applyBorder="1" applyAlignment="1">
      <alignment horizontal="right" vertical="center"/>
    </xf>
    <xf numFmtId="0" fontId="27" fillId="0" borderId="7" xfId="0" applyFont="1" applyBorder="1" applyAlignment="1">
      <alignment horizontal="left" vertical="center"/>
    </xf>
    <xf numFmtId="0" fontId="27" fillId="0" borderId="8" xfId="0" applyFont="1" applyBorder="1" applyAlignment="1">
      <alignment vertical="center" wrapText="1"/>
    </xf>
    <xf numFmtId="0" fontId="0" fillId="0" borderId="0" xfId="0" applyBorder="1" applyAlignment="1">
      <alignment vertical="center"/>
    </xf>
    <xf numFmtId="0" fontId="0" fillId="0" borderId="7" xfId="0" applyBorder="1" applyAlignment="1">
      <alignment horizontal="center" vertical="center"/>
    </xf>
    <xf numFmtId="3" fontId="0" fillId="0" borderId="7" xfId="0" applyNumberFormat="1" applyBorder="1" applyAlignment="1">
      <alignment horizontal="right" vertical="center"/>
    </xf>
    <xf numFmtId="0" fontId="27" fillId="0" borderId="14" xfId="0" applyFont="1" applyBorder="1" applyAlignment="1">
      <alignment horizontal="center" vertical="center"/>
    </xf>
    <xf numFmtId="3" fontId="27" fillId="0" borderId="14" xfId="0" applyNumberFormat="1" applyFont="1" applyBorder="1" applyAlignment="1">
      <alignment horizontal="right" vertical="center"/>
    </xf>
    <xf numFmtId="0" fontId="27" fillId="0" borderId="14" xfId="0" applyFont="1" applyBorder="1" applyAlignment="1">
      <alignment horizontal="left" vertical="center"/>
    </xf>
    <xf numFmtId="0" fontId="27" fillId="0" borderId="15" xfId="0" applyFont="1" applyBorder="1" applyAlignment="1">
      <alignment vertical="center" wrapText="1"/>
    </xf>
    <xf numFmtId="0" fontId="27" fillId="0" borderId="10" xfId="0" applyFont="1" applyBorder="1" applyAlignment="1">
      <alignment horizontal="center" vertical="center"/>
    </xf>
    <xf numFmtId="0" fontId="27" fillId="0" borderId="12" xfId="0" applyFont="1" applyBorder="1" applyAlignment="1">
      <alignment horizontal="center" vertical="center"/>
    </xf>
    <xf numFmtId="0" fontId="27" fillId="0" borderId="11" xfId="0" applyFont="1" applyBorder="1" applyAlignment="1">
      <alignment horizontal="center" vertical="center"/>
    </xf>
    <xf numFmtId="0" fontId="27" fillId="0" borderId="9" xfId="0" applyFont="1" applyBorder="1" applyAlignment="1">
      <alignment horizontal="center" vertical="center"/>
    </xf>
    <xf numFmtId="0" fontId="0" fillId="0" borderId="13" xfId="0" applyBorder="1" applyAlignment="1">
      <alignment horizontal="center" vertical="center"/>
    </xf>
    <xf numFmtId="0" fontId="0" fillId="0" borderId="7" xfId="0" applyFont="1" applyBorder="1" applyAlignment="1">
      <alignment horizontal="center" vertical="center"/>
    </xf>
    <xf numFmtId="0" fontId="42" fillId="0" borderId="2" xfId="33" applyFont="1" applyBorder="1" applyAlignment="1">
      <alignment vertical="center"/>
    </xf>
    <xf numFmtId="0" fontId="42" fillId="0" borderId="0" xfId="33" applyFont="1" applyBorder="1" applyAlignment="1">
      <alignment vertical="center"/>
    </xf>
    <xf numFmtId="0" fontId="42" fillId="0" borderId="7" xfId="33" applyFont="1" applyBorder="1" applyAlignment="1">
      <alignment vertical="center"/>
    </xf>
    <xf numFmtId="0" fontId="42" fillId="0" borderId="14" xfId="33" applyFont="1" applyBorder="1" applyAlignment="1">
      <alignment vertical="center"/>
    </xf>
    <xf numFmtId="0" fontId="0" fillId="0" borderId="0" xfId="0" applyBorder="1" applyAlignment="1">
      <alignment horizontal="center"/>
    </xf>
    <xf numFmtId="0" fontId="21" fillId="0" borderId="0" xfId="0" applyFont="1" applyFill="1" applyBorder="1"/>
    <xf numFmtId="0" fontId="21" fillId="0" borderId="5" xfId="0" applyFont="1" applyFill="1" applyBorder="1"/>
    <xf numFmtId="0" fontId="17" fillId="0" borderId="0" xfId="0" applyFont="1" applyFill="1" applyBorder="1" applyAlignment="1">
      <alignment horizontal="center" vertical="center"/>
    </xf>
    <xf numFmtId="0" fontId="39" fillId="4" borderId="0" xfId="0" applyFont="1" applyFill="1" applyBorder="1" applyAlignment="1">
      <alignment horizontal="center" vertical="center"/>
    </xf>
    <xf numFmtId="0" fontId="20" fillId="4" borderId="0" xfId="0" applyFont="1" applyFill="1" applyBorder="1" applyAlignment="1">
      <alignment horizontal="center" vertical="top"/>
    </xf>
    <xf numFmtId="0" fontId="39" fillId="4" borderId="0" xfId="0" applyFont="1" applyFill="1" applyBorder="1" applyAlignment="1">
      <alignment horizontal="center" vertical="top"/>
    </xf>
    <xf numFmtId="0" fontId="27" fillId="0" borderId="0" xfId="0" applyFont="1" applyBorder="1"/>
    <xf numFmtId="0" fontId="27" fillId="0" borderId="0" xfId="0" applyFont="1" applyBorder="1" applyAlignment="1">
      <alignment vertical="top"/>
    </xf>
    <xf numFmtId="0" fontId="32" fillId="0" borderId="0" xfId="33" applyFont="1" applyBorder="1"/>
    <xf numFmtId="1" fontId="7" fillId="0" borderId="0" xfId="0" applyNumberFormat="1" applyFont="1" applyBorder="1" applyAlignment="1">
      <alignment horizontal="center"/>
    </xf>
    <xf numFmtId="1" fontId="0" fillId="0" borderId="0" xfId="0" applyNumberFormat="1" applyBorder="1"/>
    <xf numFmtId="0" fontId="0" fillId="0" borderId="0" xfId="0" applyNumberFormat="1" applyBorder="1"/>
    <xf numFmtId="0" fontId="0" fillId="4" borderId="7" xfId="0" applyFill="1" applyBorder="1"/>
    <xf numFmtId="0" fontId="30" fillId="0" borderId="4" xfId="0" applyFont="1" applyBorder="1"/>
    <xf numFmtId="0" fontId="27" fillId="0" borderId="4" xfId="0" applyFont="1" applyBorder="1" applyAlignment="1">
      <alignment horizontal="right"/>
    </xf>
    <xf numFmtId="1" fontId="7" fillId="0" borderId="5" xfId="0" applyNumberFormat="1" applyFont="1" applyBorder="1" applyAlignment="1">
      <alignment horizontal="center"/>
    </xf>
    <xf numFmtId="167" fontId="5" fillId="0" borderId="0" xfId="33" applyNumberFormat="1" applyFont="1" applyBorder="1" applyAlignment="1">
      <alignment horizontal="center"/>
    </xf>
    <xf numFmtId="0" fontId="0" fillId="0" borderId="0" xfId="0" applyFont="1" applyBorder="1" applyAlignment="1">
      <alignment horizontal="right"/>
    </xf>
    <xf numFmtId="1" fontId="7" fillId="0" borderId="0" xfId="0" applyNumberFormat="1" applyFont="1" applyFill="1" applyBorder="1" applyAlignment="1">
      <alignment horizontal="center"/>
    </xf>
    <xf numFmtId="0" fontId="7" fillId="0" borderId="0" xfId="0" applyFont="1" applyFill="1" applyBorder="1" applyAlignment="1">
      <alignment horizontal="center"/>
    </xf>
    <xf numFmtId="1" fontId="0" fillId="0" borderId="0" xfId="0" applyNumberFormat="1" applyFont="1" applyFill="1" applyBorder="1" applyAlignment="1">
      <alignment horizontal="center"/>
    </xf>
    <xf numFmtId="0" fontId="0" fillId="0" borderId="0" xfId="0" applyFont="1" applyFill="1" applyBorder="1" applyAlignment="1">
      <alignment horizontal="center"/>
    </xf>
    <xf numFmtId="0" fontId="22" fillId="0" borderId="4" xfId="0" applyFont="1" applyBorder="1"/>
    <xf numFmtId="0" fontId="0" fillId="0" borderId="0" xfId="0" applyFont="1" applyFill="1" applyBorder="1"/>
    <xf numFmtId="0" fontId="7" fillId="0" borderId="0" xfId="0" applyFont="1" applyFill="1" applyBorder="1" applyAlignment="1">
      <alignment horizontal="left"/>
    </xf>
    <xf numFmtId="0" fontId="43" fillId="0" borderId="0" xfId="0" applyFont="1" applyFill="1" applyBorder="1"/>
    <xf numFmtId="0" fontId="7" fillId="4" borderId="0" xfId="0" applyFont="1" applyFill="1" applyBorder="1" applyAlignment="1">
      <alignment horizontal="center"/>
    </xf>
    <xf numFmtId="0" fontId="7" fillId="4" borderId="5" xfId="0" applyFont="1" applyFill="1" applyBorder="1" applyAlignment="1">
      <alignment horizontal="center"/>
    </xf>
    <xf numFmtId="0" fontId="0" fillId="0" borderId="0" xfId="0" applyFont="1" applyBorder="1" applyAlignment="1">
      <alignment horizontal="center"/>
    </xf>
    <xf numFmtId="0" fontId="0" fillId="0" borderId="5" xfId="0" applyFont="1" applyBorder="1" applyAlignment="1">
      <alignment horizontal="center"/>
    </xf>
    <xf numFmtId="0" fontId="27" fillId="0" borderId="0" xfId="0" applyFont="1" applyBorder="1" applyAlignment="1">
      <alignment horizontal="left" vertical="center" wrapText="1"/>
    </xf>
    <xf numFmtId="0" fontId="32" fillId="0" borderId="5" xfId="33" applyFont="1" applyBorder="1" applyAlignment="1">
      <alignment horizontal="center"/>
    </xf>
    <xf numFmtId="0" fontId="43" fillId="0" borderId="0" xfId="0" applyFont="1" applyFill="1" applyBorder="1" applyAlignment="1">
      <alignment horizontal="center" vertical="top"/>
    </xf>
    <xf numFmtId="0" fontId="7" fillId="0" borderId="0" xfId="0" applyFont="1" applyBorder="1" applyAlignment="1">
      <alignment vertical="top"/>
    </xf>
    <xf numFmtId="0" fontId="0" fillId="0" borderId="0" xfId="0" applyFont="1" applyBorder="1" applyAlignment="1">
      <alignment horizontal="center"/>
    </xf>
    <xf numFmtId="0" fontId="7" fillId="5" borderId="0" xfId="0" applyFont="1" applyFill="1" applyBorder="1" applyAlignment="1">
      <alignment horizontal="center"/>
    </xf>
    <xf numFmtId="0" fontId="7" fillId="5" borderId="0" xfId="0" applyFont="1" applyFill="1" applyBorder="1"/>
    <xf numFmtId="0" fontId="5" fillId="5" borderId="0" xfId="33" applyFill="1" applyBorder="1" applyAlignment="1"/>
    <xf numFmtId="0" fontId="44" fillId="0" borderId="0" xfId="0" applyFont="1" applyAlignment="1">
      <alignment vertical="center"/>
    </xf>
    <xf numFmtId="0" fontId="23" fillId="0" borderId="0" xfId="0" applyFont="1" applyFill="1" applyBorder="1" applyAlignment="1">
      <alignment vertical="center"/>
    </xf>
    <xf numFmtId="0" fontId="45" fillId="4" borderId="3" xfId="0" applyFont="1" applyFill="1" applyBorder="1" applyAlignment="1">
      <alignment horizontal="center" vertical="center"/>
    </xf>
    <xf numFmtId="0" fontId="9" fillId="4" borderId="6" xfId="0" applyFont="1" applyFill="1" applyBorder="1" applyAlignment="1">
      <alignment horizontal="center"/>
    </xf>
    <xf numFmtId="0" fontId="9" fillId="4" borderId="7" xfId="0" applyFont="1" applyFill="1" applyBorder="1" applyAlignment="1">
      <alignment horizontal="center"/>
    </xf>
    <xf numFmtId="0" fontId="9" fillId="4" borderId="7" xfId="0" applyFont="1" applyFill="1" applyBorder="1" applyAlignment="1">
      <alignment horizontal="right"/>
    </xf>
    <xf numFmtId="0" fontId="0" fillId="4" borderId="8" xfId="0" applyFill="1" applyBorder="1"/>
    <xf numFmtId="0" fontId="45" fillId="4" borderId="10" xfId="0" applyFont="1" applyFill="1" applyBorder="1" applyAlignment="1">
      <alignment horizontal="center" vertical="center"/>
    </xf>
    <xf numFmtId="0" fontId="9" fillId="4" borderId="11" xfId="0" applyFont="1" applyFill="1" applyBorder="1"/>
    <xf numFmtId="0" fontId="48" fillId="4" borderId="10" xfId="0" applyFont="1" applyFill="1" applyBorder="1" applyAlignment="1">
      <alignment horizontal="center" vertical="center"/>
    </xf>
    <xf numFmtId="0" fontId="0" fillId="4" borderId="11" xfId="0" applyFill="1" applyBorder="1"/>
    <xf numFmtId="0" fontId="44" fillId="0" borderId="0" xfId="0" applyFont="1" applyFill="1" applyBorder="1" applyAlignment="1">
      <alignment vertical="center"/>
    </xf>
    <xf numFmtId="0" fontId="35" fillId="4" borderId="0" xfId="0" applyFont="1" applyFill="1" applyBorder="1" applyAlignment="1">
      <alignment horizontal="center"/>
    </xf>
    <xf numFmtId="0" fontId="9" fillId="4" borderId="0" xfId="0" applyFont="1" applyFill="1" applyBorder="1" applyAlignment="1">
      <alignment horizontal="center" vertical="center"/>
    </xf>
    <xf numFmtId="0" fontId="29" fillId="4" borderId="0" xfId="0" applyFont="1" applyFill="1" applyBorder="1" applyAlignment="1">
      <alignment horizontal="center"/>
    </xf>
    <xf numFmtId="0" fontId="27" fillId="4" borderId="0" xfId="0" applyFont="1" applyFill="1" applyBorder="1" applyAlignment="1">
      <alignment horizontal="center"/>
    </xf>
    <xf numFmtId="0" fontId="31" fillId="0" borderId="0" xfId="0" applyFont="1" applyBorder="1" applyAlignment="1">
      <alignment horizontal="center"/>
    </xf>
    <xf numFmtId="167" fontId="0" fillId="0" borderId="0" xfId="49" applyNumberFormat="1" applyFont="1" applyBorder="1" applyAlignment="1">
      <alignment horizontal="center"/>
    </xf>
    <xf numFmtId="1" fontId="0" fillId="0" borderId="0" xfId="49" applyNumberFormat="1" applyFont="1" applyBorder="1" applyAlignment="1">
      <alignment horizontal="center"/>
    </xf>
    <xf numFmtId="0" fontId="34" fillId="0" borderId="4" xfId="0" applyFont="1" applyBorder="1" applyAlignment="1">
      <alignment horizontal="center" vertical="center"/>
    </xf>
    <xf numFmtId="0" fontId="33" fillId="0" borderId="6" xfId="0" applyFont="1" applyBorder="1" applyAlignment="1">
      <alignment horizontal="center" vertical="center" wrapText="1"/>
    </xf>
    <xf numFmtId="0" fontId="27" fillId="0" borderId="7" xfId="0" applyFont="1" applyBorder="1" applyAlignment="1">
      <alignment horizontal="left"/>
    </xf>
    <xf numFmtId="0" fontId="32" fillId="0" borderId="7" xfId="33" applyFont="1" applyBorder="1"/>
    <xf numFmtId="0" fontId="23" fillId="0" borderId="0" xfId="0" applyFont="1" applyBorder="1"/>
    <xf numFmtId="0" fontId="21" fillId="0" borderId="0" xfId="0" applyFont="1" applyBorder="1"/>
    <xf numFmtId="0" fontId="21" fillId="0" borderId="4" xfId="0" applyFont="1" applyFill="1" applyBorder="1"/>
    <xf numFmtId="0" fontId="25" fillId="0" borderId="4" xfId="0" applyFont="1" applyBorder="1" applyAlignment="1">
      <alignment horizontal="center"/>
    </xf>
    <xf numFmtId="0" fontId="7" fillId="0" borderId="6" xfId="0" applyFont="1" applyBorder="1"/>
    <xf numFmtId="0" fontId="7" fillId="0" borderId="8" xfId="0" applyFont="1" applyFill="1" applyBorder="1"/>
    <xf numFmtId="3" fontId="0" fillId="0" borderId="4" xfId="0" applyNumberFormat="1" applyBorder="1"/>
    <xf numFmtId="0" fontId="5" fillId="0" borderId="5" xfId="33" applyBorder="1"/>
    <xf numFmtId="169" fontId="7" fillId="0" borderId="4" xfId="0" applyNumberFormat="1" applyFont="1" applyBorder="1"/>
    <xf numFmtId="0" fontId="7" fillId="0" borderId="5" xfId="0" applyFont="1" applyBorder="1"/>
    <xf numFmtId="0" fontId="3" fillId="0" borderId="6" xfId="0" applyFont="1" applyBorder="1"/>
    <xf numFmtId="0" fontId="20" fillId="0" borderId="8" xfId="0" applyFont="1" applyBorder="1"/>
    <xf numFmtId="0" fontId="9" fillId="0" borderId="5" xfId="0" applyFont="1" applyFill="1" applyBorder="1" applyAlignment="1">
      <alignment horizontal="center"/>
    </xf>
    <xf numFmtId="0" fontId="47" fillId="5" borderId="4" xfId="33" applyFont="1" applyFill="1" applyBorder="1" applyAlignment="1"/>
    <xf numFmtId="0" fontId="7" fillId="5" borderId="4" xfId="0" applyFont="1" applyFill="1" applyBorder="1" applyAlignment="1">
      <alignment horizontal="center"/>
    </xf>
    <xf numFmtId="0" fontId="7" fillId="5" borderId="5" xfId="0" applyFont="1" applyFill="1" applyBorder="1"/>
    <xf numFmtId="0" fontId="7" fillId="5" borderId="0" xfId="0" applyFont="1" applyFill="1" applyBorder="1" applyAlignment="1">
      <alignment horizontal="center"/>
    </xf>
    <xf numFmtId="0" fontId="7" fillId="5" borderId="5" xfId="0" applyFont="1" applyFill="1" applyBorder="1" applyAlignment="1">
      <alignment horizontal="center"/>
    </xf>
    <xf numFmtId="0" fontId="22" fillId="5" borderId="0" xfId="0" applyFont="1" applyFill="1" applyBorder="1" applyAlignment="1">
      <alignment horizontal="center" vertical="center"/>
    </xf>
    <xf numFmtId="172" fontId="27" fillId="0" borderId="5" xfId="49" applyNumberFormat="1" applyFont="1" applyBorder="1" applyAlignment="1">
      <alignment horizontal="center"/>
    </xf>
    <xf numFmtId="0" fontId="7" fillId="4" borderId="4" xfId="0" applyFont="1" applyFill="1" applyBorder="1" applyAlignment="1">
      <alignment horizontal="center" vertical="center"/>
    </xf>
    <xf numFmtId="0" fontId="7" fillId="4" borderId="0" xfId="0" applyFont="1" applyFill="1" applyBorder="1" applyAlignment="1">
      <alignment horizontal="center" vertical="center"/>
    </xf>
    <xf numFmtId="0" fontId="27" fillId="0" borderId="5" xfId="0" applyFont="1" applyBorder="1"/>
    <xf numFmtId="1" fontId="0" fillId="0" borderId="0" xfId="0" applyNumberFormat="1" applyBorder="1" applyAlignment="1">
      <alignment horizontal="right"/>
    </xf>
    <xf numFmtId="3" fontId="0" fillId="0" borderId="0" xfId="0" applyNumberFormat="1" applyBorder="1" applyAlignment="1">
      <alignment horizontal="right"/>
    </xf>
    <xf numFmtId="165" fontId="0" fillId="0" borderId="0" xfId="0" applyNumberFormat="1" applyBorder="1" applyAlignment="1">
      <alignment horizontal="right"/>
    </xf>
    <xf numFmtId="1" fontId="0" fillId="0" borderId="7" xfId="0" applyNumberFormat="1" applyBorder="1" applyAlignment="1">
      <alignment horizontal="right"/>
    </xf>
    <xf numFmtId="0" fontId="26" fillId="0" borderId="0" xfId="0" applyFont="1" applyBorder="1"/>
    <xf numFmtId="0" fontId="0" fillId="0" borderId="7" xfId="0" applyFont="1" applyBorder="1" applyAlignment="1">
      <alignment horizontal="right"/>
    </xf>
    <xf numFmtId="3" fontId="0" fillId="0" borderId="0" xfId="0" applyNumberFormat="1" applyBorder="1" applyAlignment="1">
      <alignment horizontal="center"/>
    </xf>
    <xf numFmtId="1" fontId="0" fillId="0" borderId="0" xfId="0" applyNumberFormat="1" applyFont="1" applyBorder="1" applyAlignment="1">
      <alignment horizontal="left"/>
    </xf>
    <xf numFmtId="3" fontId="0" fillId="0" borderId="0" xfId="0" applyNumberFormat="1" applyFont="1" applyBorder="1" applyAlignment="1">
      <alignment horizontal="left"/>
    </xf>
    <xf numFmtId="165" fontId="0" fillId="0" borderId="0" xfId="0" applyNumberFormat="1" applyFont="1" applyBorder="1" applyAlignment="1">
      <alignment horizontal="left"/>
    </xf>
    <xf numFmtId="0" fontId="0" fillId="0" borderId="0" xfId="0" applyFont="1" applyBorder="1" applyAlignment="1">
      <alignment horizontal="left"/>
    </xf>
    <xf numFmtId="1" fontId="0" fillId="0" borderId="7" xfId="0" applyNumberFormat="1" applyFont="1" applyBorder="1" applyAlignment="1">
      <alignment horizontal="left"/>
    </xf>
    <xf numFmtId="0" fontId="27" fillId="0" borderId="0" xfId="0" applyFont="1" applyFill="1" applyBorder="1" applyAlignment="1">
      <alignment horizontal="center"/>
    </xf>
    <xf numFmtId="167" fontId="0" fillId="0" borderId="0" xfId="0" applyNumberFormat="1" applyBorder="1"/>
    <xf numFmtId="0" fontId="0" fillId="0" borderId="0" xfId="0" applyFill="1" applyBorder="1" applyAlignment="1">
      <alignment horizontal="right"/>
    </xf>
    <xf numFmtId="10" fontId="0" fillId="0" borderId="0" xfId="0" applyNumberFormat="1" applyBorder="1"/>
    <xf numFmtId="3" fontId="38" fillId="0" borderId="0" xfId="0" applyNumberFormat="1" applyFont="1" applyBorder="1" applyAlignment="1">
      <alignment horizontal="right"/>
    </xf>
    <xf numFmtId="0" fontId="40" fillId="0" borderId="0" xfId="0" applyFont="1" applyBorder="1" applyAlignment="1">
      <alignment horizontal="right"/>
    </xf>
    <xf numFmtId="0" fontId="38" fillId="0" borderId="0" xfId="0" applyFont="1" applyBorder="1" applyAlignment="1">
      <alignment horizontal="right"/>
    </xf>
    <xf numFmtId="0" fontId="54" fillId="0" borderId="0" xfId="0" applyFont="1" applyFill="1" applyBorder="1" applyAlignment="1">
      <alignment horizontal="center"/>
    </xf>
    <xf numFmtId="0" fontId="54" fillId="0" borderId="5" xfId="0" applyFont="1" applyFill="1" applyBorder="1" applyAlignment="1">
      <alignment horizontal="center"/>
    </xf>
    <xf numFmtId="0" fontId="52" fillId="0" borderId="0" xfId="0" applyFont="1" applyBorder="1" applyAlignment="1">
      <alignment horizontal="center"/>
    </xf>
    <xf numFmtId="3" fontId="55" fillId="0" borderId="0" xfId="0" applyNumberFormat="1" applyFont="1" applyBorder="1" applyAlignment="1">
      <alignment horizontal="center"/>
    </xf>
    <xf numFmtId="3" fontId="52" fillId="0" borderId="0" xfId="0" applyNumberFormat="1" applyFont="1" applyBorder="1" applyAlignment="1">
      <alignment horizontal="center"/>
    </xf>
    <xf numFmtId="0" fontId="33" fillId="0" borderId="0" xfId="0" applyFont="1" applyBorder="1" applyAlignment="1">
      <alignment horizontal="left"/>
    </xf>
    <xf numFmtId="0" fontId="20" fillId="0" borderId="0" xfId="0" applyFont="1" applyBorder="1" applyAlignment="1">
      <alignment horizontal="left"/>
    </xf>
    <xf numFmtId="0" fontId="27" fillId="0" borderId="0" xfId="0" applyFont="1" applyFill="1" applyBorder="1"/>
    <xf numFmtId="0" fontId="29" fillId="0" borderId="0" xfId="0" applyFont="1" applyBorder="1"/>
    <xf numFmtId="0" fontId="30" fillId="0" borderId="4" xfId="0" applyFont="1" applyBorder="1" applyAlignment="1"/>
    <xf numFmtId="0" fontId="30" fillId="0" borderId="6" xfId="0" applyFont="1" applyBorder="1" applyAlignment="1"/>
    <xf numFmtId="0" fontId="27" fillId="0" borderId="7" xfId="0" applyFont="1" applyFill="1" applyBorder="1"/>
    <xf numFmtId="3" fontId="0" fillId="0" borderId="0" xfId="0" applyNumberFormat="1" applyBorder="1" applyAlignment="1">
      <alignment horizontal="center"/>
    </xf>
    <xf numFmtId="0" fontId="0" fillId="0" borderId="0" xfId="0" applyFont="1" applyBorder="1" applyAlignment="1">
      <alignment horizontal="center"/>
    </xf>
    <xf numFmtId="0" fontId="0" fillId="0" borderId="5" xfId="0" applyFont="1" applyBorder="1" applyAlignment="1">
      <alignment horizontal="center"/>
    </xf>
    <xf numFmtId="0" fontId="0" fillId="0" borderId="6" xfId="0" applyBorder="1" applyAlignment="1">
      <alignment horizontal="center"/>
    </xf>
    <xf numFmtId="0" fontId="0" fillId="0" borderId="6" xfId="0" applyBorder="1" applyAlignment="1">
      <alignment horizontal="right"/>
    </xf>
    <xf numFmtId="0" fontId="1" fillId="0" borderId="0" xfId="0" applyFont="1" applyFill="1" applyBorder="1"/>
    <xf numFmtId="0" fontId="5" fillId="0" borderId="0" xfId="33" applyFont="1" applyFill="1" applyBorder="1"/>
    <xf numFmtId="0" fontId="0" fillId="4" borderId="1" xfId="0" applyFill="1" applyBorder="1"/>
    <xf numFmtId="0" fontId="7" fillId="4" borderId="6" xfId="0" applyFont="1" applyFill="1" applyBorder="1"/>
    <xf numFmtId="0" fontId="19" fillId="0" borderId="6" xfId="0" applyFont="1" applyBorder="1" applyAlignment="1">
      <alignment horizontal="center"/>
    </xf>
    <xf numFmtId="0" fontId="19" fillId="0" borderId="7" xfId="0" applyFont="1" applyBorder="1" applyAlignment="1">
      <alignment horizontal="center"/>
    </xf>
    <xf numFmtId="0" fontId="19" fillId="0" borderId="8" xfId="0" applyFont="1" applyBorder="1" applyAlignment="1">
      <alignment horizontal="center"/>
    </xf>
    <xf numFmtId="1" fontId="7" fillId="6" borderId="0" xfId="0" applyNumberFormat="1" applyFont="1" applyFill="1" applyBorder="1" applyAlignment="1">
      <alignment horizontal="center"/>
    </xf>
    <xf numFmtId="0" fontId="58" fillId="0" borderId="0" xfId="0" applyFont="1" applyBorder="1"/>
    <xf numFmtId="0" fontId="0" fillId="0" borderId="0" xfId="0" applyFont="1" applyBorder="1" applyAlignment="1">
      <alignment horizontal="center"/>
    </xf>
    <xf numFmtId="0" fontId="7" fillId="0" borderId="0" xfId="0" applyFont="1" applyFill="1" applyBorder="1" applyAlignment="1">
      <alignment horizontal="center"/>
    </xf>
    <xf numFmtId="0" fontId="59" fillId="4" borderId="1" xfId="0" applyFont="1" applyFill="1" applyBorder="1" applyAlignment="1">
      <alignment vertical="center"/>
    </xf>
    <xf numFmtId="0" fontId="59" fillId="4" borderId="2" xfId="0" applyFont="1" applyFill="1" applyBorder="1" applyAlignment="1">
      <alignment vertical="center"/>
    </xf>
    <xf numFmtId="0" fontId="59" fillId="4" borderId="2" xfId="0" applyFont="1" applyFill="1" applyBorder="1" applyAlignment="1">
      <alignment horizontal="right" vertical="center"/>
    </xf>
    <xf numFmtId="0" fontId="0" fillId="0" borderId="16" xfId="0" applyFont="1" applyBorder="1"/>
    <xf numFmtId="167" fontId="61" fillId="0" borderId="0" xfId="33" applyNumberFormat="1" applyFont="1" applyBorder="1" applyAlignment="1">
      <alignment horizontal="center" wrapText="1"/>
    </xf>
    <xf numFmtId="0" fontId="58" fillId="0" borderId="0" xfId="0" applyFont="1" applyBorder="1" applyAlignment="1">
      <alignment horizontal="center"/>
    </xf>
    <xf numFmtId="49" fontId="58" fillId="0" borderId="0" xfId="0" applyNumberFormat="1" applyFont="1" applyBorder="1" applyAlignment="1">
      <alignment horizontal="center"/>
    </xf>
    <xf numFmtId="0" fontId="62" fillId="0" borderId="4" xfId="0" applyFont="1" applyBorder="1"/>
    <xf numFmtId="0" fontId="58" fillId="0" borderId="0" xfId="0" applyFont="1" applyFill="1" applyBorder="1" applyAlignment="1">
      <alignment horizontal="right"/>
    </xf>
    <xf numFmtId="0" fontId="7" fillId="0" borderId="16" xfId="0" applyFont="1" applyFill="1" applyBorder="1" applyAlignment="1">
      <alignment horizontal="center"/>
    </xf>
    <xf numFmtId="1" fontId="63" fillId="0" borderId="0" xfId="0" applyNumberFormat="1" applyFont="1" applyFill="1" applyBorder="1" applyAlignment="1">
      <alignment horizontal="center"/>
    </xf>
    <xf numFmtId="0" fontId="58" fillId="0" borderId="0" xfId="0" applyFont="1" applyFill="1" applyBorder="1"/>
    <xf numFmtId="0" fontId="0" fillId="0" borderId="16" xfId="0" applyFont="1" applyFill="1" applyBorder="1" applyAlignment="1">
      <alignment horizontal="center"/>
    </xf>
    <xf numFmtId="1" fontId="64" fillId="0" borderId="0" xfId="0" applyNumberFormat="1" applyFont="1" applyFill="1" applyBorder="1" applyAlignment="1">
      <alignment horizontal="center"/>
    </xf>
    <xf numFmtId="0" fontId="58" fillId="0" borderId="0" xfId="0" applyFont="1" applyFill="1" applyBorder="1" applyAlignment="1">
      <alignment horizontal="right" vertical="top"/>
    </xf>
    <xf numFmtId="9" fontId="58" fillId="0" borderId="0" xfId="0" applyNumberFormat="1" applyFont="1" applyFill="1" applyBorder="1" applyAlignment="1">
      <alignment horizontal="center" vertical="top"/>
    </xf>
    <xf numFmtId="0" fontId="43" fillId="0" borderId="16" xfId="0" applyFont="1" applyFill="1" applyBorder="1" applyAlignment="1">
      <alignment horizontal="center" vertical="top"/>
    </xf>
    <xf numFmtId="9" fontId="65" fillId="0" borderId="0" xfId="0" applyNumberFormat="1" applyFont="1" applyFill="1" applyBorder="1" applyAlignment="1">
      <alignment horizontal="center" vertical="top"/>
    </xf>
    <xf numFmtId="0" fontId="66" fillId="0" borderId="0" xfId="0" applyFont="1" applyFill="1" applyBorder="1" applyAlignment="1">
      <alignment horizontal="right"/>
    </xf>
    <xf numFmtId="0" fontId="0" fillId="0" borderId="16" xfId="0" applyFont="1" applyBorder="1" applyAlignment="1">
      <alignment horizontal="center"/>
    </xf>
    <xf numFmtId="0" fontId="64" fillId="0" borderId="0" xfId="0" applyFont="1" applyBorder="1" applyAlignment="1">
      <alignment horizontal="center"/>
    </xf>
    <xf numFmtId="1" fontId="7" fillId="0" borderId="16" xfId="0" applyNumberFormat="1" applyFont="1" applyBorder="1" applyAlignment="1">
      <alignment horizontal="center"/>
    </xf>
    <xf numFmtId="1" fontId="63" fillId="0" borderId="0" xfId="0" applyNumberFormat="1" applyFont="1" applyBorder="1" applyAlignment="1">
      <alignment horizontal="center"/>
    </xf>
    <xf numFmtId="0" fontId="7" fillId="4" borderId="0" xfId="0" applyFont="1" applyFill="1" applyBorder="1" applyAlignment="1">
      <alignment horizontal="center"/>
    </xf>
    <xf numFmtId="0" fontId="32" fillId="0" borderId="0" xfId="33" applyFont="1" applyBorder="1" applyAlignment="1">
      <alignment horizontal="center" vertical="top"/>
    </xf>
    <xf numFmtId="0" fontId="67" fillId="0" borderId="0" xfId="33" applyFont="1" applyBorder="1" applyAlignment="1">
      <alignment horizontal="center" vertical="top"/>
    </xf>
    <xf numFmtId="0" fontId="67" fillId="0" borderId="0" xfId="33" applyFont="1" applyBorder="1" applyAlignment="1">
      <alignment horizontal="center"/>
    </xf>
    <xf numFmtId="0" fontId="27" fillId="0" borderId="0" xfId="0" applyFont="1" applyBorder="1" applyAlignment="1">
      <alignment horizontal="left"/>
    </xf>
    <xf numFmtId="0" fontId="7" fillId="4" borderId="0" xfId="0" applyFont="1" applyFill="1" applyBorder="1" applyAlignment="1">
      <alignment vertical="center"/>
    </xf>
    <xf numFmtId="0" fontId="0" fillId="4" borderId="0" xfId="0" applyFill="1"/>
    <xf numFmtId="0" fontId="69" fillId="4" borderId="0" xfId="0" applyFont="1" applyFill="1" applyBorder="1" applyAlignment="1">
      <alignment vertical="center"/>
    </xf>
    <xf numFmtId="0" fontId="71" fillId="0" borderId="0" xfId="0" applyFont="1" applyBorder="1"/>
    <xf numFmtId="167" fontId="71" fillId="0" borderId="0" xfId="49" applyNumberFormat="1" applyFont="1" applyBorder="1" applyAlignment="1">
      <alignment horizontal="center"/>
    </xf>
    <xf numFmtId="9" fontId="72" fillId="0" borderId="0" xfId="49" applyFont="1" applyBorder="1" applyAlignment="1">
      <alignment horizontal="center"/>
    </xf>
    <xf numFmtId="0" fontId="71" fillId="0" borderId="0" xfId="0" applyFont="1" applyBorder="1" applyAlignment="1">
      <alignment horizontal="center"/>
    </xf>
    <xf numFmtId="1" fontId="71" fillId="0" borderId="0" xfId="49" applyNumberFormat="1" applyFont="1" applyBorder="1" applyAlignment="1">
      <alignment horizontal="center"/>
    </xf>
    <xf numFmtId="3" fontId="68" fillId="0" borderId="0" xfId="0" applyNumberFormat="1" applyFont="1" applyBorder="1" applyAlignment="1"/>
    <xf numFmtId="0" fontId="36" fillId="4" borderId="4" xfId="0" applyFont="1" applyFill="1" applyBorder="1" applyAlignment="1">
      <alignment horizontal="center" vertical="top"/>
    </xf>
    <xf numFmtId="0" fontId="36" fillId="0" borderId="4" xfId="0" applyFont="1" applyBorder="1" applyAlignment="1">
      <alignment vertical="top"/>
    </xf>
    <xf numFmtId="0" fontId="36" fillId="0" borderId="6" xfId="0" applyFont="1" applyBorder="1" applyAlignment="1">
      <alignment vertical="top"/>
    </xf>
    <xf numFmtId="0" fontId="0" fillId="0" borderId="7" xfId="0" applyFill="1" applyBorder="1"/>
    <xf numFmtId="0" fontId="0" fillId="0" borderId="0" xfId="0" applyBorder="1" applyAlignment="1"/>
    <xf numFmtId="0" fontId="0" fillId="0" borderId="5" xfId="0" applyBorder="1" applyAlignment="1"/>
    <xf numFmtId="0" fontId="27" fillId="0" borderId="7" xfId="0" applyFont="1" applyBorder="1" applyAlignment="1">
      <alignment vertical="top"/>
    </xf>
    <xf numFmtId="0" fontId="46" fillId="5" borderId="4" xfId="0" applyFont="1" applyFill="1" applyBorder="1" applyAlignment="1">
      <alignment horizontal="center"/>
    </xf>
    <xf numFmtId="0" fontId="46" fillId="5" borderId="0" xfId="0" applyFont="1" applyFill="1" applyBorder="1" applyAlignment="1">
      <alignment horizontal="center"/>
    </xf>
    <xf numFmtId="0" fontId="46" fillId="5" borderId="5" xfId="0" applyFont="1" applyFill="1" applyBorder="1" applyAlignment="1">
      <alignment horizontal="center"/>
    </xf>
    <xf numFmtId="0" fontId="45" fillId="4" borderId="1" xfId="0" applyFont="1" applyFill="1" applyBorder="1" applyAlignment="1">
      <alignment horizontal="center" vertical="center"/>
    </xf>
    <xf numFmtId="0" fontId="45" fillId="4" borderId="2" xfId="0" applyFont="1" applyFill="1" applyBorder="1" applyAlignment="1">
      <alignment horizontal="center" vertical="center"/>
    </xf>
    <xf numFmtId="0" fontId="45" fillId="4" borderId="3" xfId="0" applyFont="1" applyFill="1" applyBorder="1" applyAlignment="1">
      <alignment horizontal="center" vertical="center"/>
    </xf>
    <xf numFmtId="0" fontId="7" fillId="5" borderId="0" xfId="0" applyFont="1" applyFill="1" applyBorder="1" applyAlignment="1">
      <alignment horizontal="center"/>
    </xf>
    <xf numFmtId="0" fontId="7" fillId="5" borderId="5" xfId="0" applyFont="1" applyFill="1" applyBorder="1" applyAlignment="1">
      <alignment horizontal="center"/>
    </xf>
    <xf numFmtId="0" fontId="0" fillId="0" borderId="4" xfId="0" applyFont="1" applyBorder="1" applyAlignment="1">
      <alignment horizontal="center"/>
    </xf>
    <xf numFmtId="0" fontId="0" fillId="0" borderId="0" xfId="0" applyFont="1" applyBorder="1" applyAlignment="1">
      <alignment horizontal="center"/>
    </xf>
    <xf numFmtId="0" fontId="0" fillId="0" borderId="5" xfId="0" applyFont="1" applyBorder="1" applyAlignment="1">
      <alignment horizontal="center"/>
    </xf>
    <xf numFmtId="0" fontId="22" fillId="5" borderId="0" xfId="0" applyFont="1" applyFill="1" applyBorder="1" applyAlignment="1">
      <alignment horizontal="center" vertical="center"/>
    </xf>
    <xf numFmtId="0" fontId="22" fillId="5" borderId="5" xfId="0" applyFont="1" applyFill="1" applyBorder="1" applyAlignment="1">
      <alignment horizontal="center" vertical="center"/>
    </xf>
    <xf numFmtId="0" fontId="7" fillId="5" borderId="4" xfId="0" applyFont="1" applyFill="1" applyBorder="1" applyAlignment="1">
      <alignment horizontal="center"/>
    </xf>
    <xf numFmtId="0" fontId="0" fillId="0" borderId="4" xfId="0" applyBorder="1" applyAlignment="1">
      <alignment horizontal="center" vertical="center"/>
    </xf>
    <xf numFmtId="0" fontId="0" fillId="0" borderId="0" xfId="0" applyBorder="1" applyAlignment="1">
      <alignment horizontal="center" vertical="center"/>
    </xf>
    <xf numFmtId="0" fontId="0" fillId="0" borderId="5" xfId="0" applyBorder="1" applyAlignment="1">
      <alignment horizontal="center" vertical="center"/>
    </xf>
    <xf numFmtId="3" fontId="0" fillId="0" borderId="0" xfId="0" applyNumberFormat="1" applyBorder="1" applyAlignment="1">
      <alignment horizontal="center"/>
    </xf>
    <xf numFmtId="0" fontId="57" fillId="4" borderId="1" xfId="33" applyFont="1" applyFill="1" applyBorder="1" applyAlignment="1">
      <alignment horizontal="center" vertical="center"/>
    </xf>
    <xf numFmtId="0" fontId="57" fillId="4" borderId="3" xfId="33" applyFont="1" applyFill="1" applyBorder="1" applyAlignment="1">
      <alignment horizontal="center" vertical="center"/>
    </xf>
    <xf numFmtId="0" fontId="57" fillId="4" borderId="4" xfId="33" applyFont="1" applyFill="1" applyBorder="1" applyAlignment="1">
      <alignment horizontal="center" vertical="center"/>
    </xf>
    <xf numFmtId="0" fontId="57" fillId="4" borderId="5" xfId="33" applyFont="1" applyFill="1" applyBorder="1" applyAlignment="1">
      <alignment horizontal="center" vertical="center"/>
    </xf>
    <xf numFmtId="0" fontId="27" fillId="0" borderId="0" xfId="0" applyFont="1" applyBorder="1" applyAlignment="1">
      <alignment horizontal="left" vertical="top" wrapText="1"/>
    </xf>
    <xf numFmtId="0" fontId="27" fillId="0" borderId="7" xfId="0" applyFont="1" applyBorder="1" applyAlignment="1">
      <alignment horizontal="left" vertical="top" wrapText="1"/>
    </xf>
    <xf numFmtId="0" fontId="27" fillId="0" borderId="4" xfId="0" applyFont="1" applyBorder="1" applyAlignment="1">
      <alignment horizontal="center" vertical="center"/>
    </xf>
    <xf numFmtId="0" fontId="27" fillId="0" borderId="6" xfId="0" applyFont="1" applyBorder="1" applyAlignment="1">
      <alignment horizontal="center" vertical="center"/>
    </xf>
    <xf numFmtId="0" fontId="57" fillId="4" borderId="2" xfId="33" applyFont="1" applyFill="1" applyBorder="1" applyAlignment="1">
      <alignment horizontal="center" vertical="center"/>
    </xf>
    <xf numFmtId="0" fontId="56" fillId="0" borderId="1" xfId="33" applyFont="1" applyBorder="1" applyAlignment="1">
      <alignment horizontal="center"/>
    </xf>
    <xf numFmtId="0" fontId="56" fillId="0" borderId="2" xfId="33" applyFont="1" applyBorder="1" applyAlignment="1">
      <alignment horizontal="center"/>
    </xf>
    <xf numFmtId="0" fontId="56" fillId="0" borderId="3" xfId="33" applyFont="1" applyBorder="1" applyAlignment="1">
      <alignment horizontal="center"/>
    </xf>
    <xf numFmtId="0" fontId="0" fillId="5" borderId="1" xfId="0" applyFill="1" applyBorder="1" applyAlignment="1">
      <alignment horizontal="center"/>
    </xf>
    <xf numFmtId="0" fontId="0" fillId="5" borderId="2" xfId="0" applyFill="1" applyBorder="1" applyAlignment="1">
      <alignment horizontal="center"/>
    </xf>
    <xf numFmtId="0" fontId="0" fillId="5" borderId="3" xfId="0" applyFill="1" applyBorder="1" applyAlignment="1">
      <alignment horizontal="center"/>
    </xf>
    <xf numFmtId="0" fontId="27" fillId="0" borderId="0" xfId="0" applyFont="1" applyBorder="1" applyAlignment="1">
      <alignment horizontal="left" vertical="center" wrapText="1"/>
    </xf>
    <xf numFmtId="0" fontId="60" fillId="4" borderId="2" xfId="0" applyFont="1" applyFill="1" applyBorder="1" applyAlignment="1">
      <alignment horizontal="center"/>
    </xf>
    <xf numFmtId="0" fontId="60" fillId="4" borderId="3" xfId="0" applyFont="1" applyFill="1" applyBorder="1" applyAlignment="1">
      <alignment horizontal="center"/>
    </xf>
    <xf numFmtId="0" fontId="7" fillId="0" borderId="0" xfId="0" applyFont="1" applyFill="1" applyBorder="1" applyAlignment="1">
      <alignment horizontal="center"/>
    </xf>
    <xf numFmtId="0" fontId="7" fillId="0" borderId="5" xfId="0" applyFont="1" applyFill="1" applyBorder="1" applyAlignment="1">
      <alignment horizontal="center"/>
    </xf>
    <xf numFmtId="0" fontId="53" fillId="0" borderId="0" xfId="0" applyFont="1" applyFill="1" applyBorder="1" applyAlignment="1">
      <alignment horizontal="center"/>
    </xf>
    <xf numFmtId="49" fontId="0" fillId="4" borderId="4" xfId="0" applyNumberFormat="1" applyFill="1" applyBorder="1" applyAlignment="1">
      <alignment horizontal="center"/>
    </xf>
    <xf numFmtId="49" fontId="0" fillId="4" borderId="0" xfId="0" applyNumberFormat="1" applyFill="1" applyBorder="1" applyAlignment="1">
      <alignment horizontal="center"/>
    </xf>
    <xf numFmtId="49" fontId="0" fillId="4" borderId="5" xfId="0" applyNumberFormat="1" applyFill="1" applyBorder="1" applyAlignment="1">
      <alignment horizontal="center"/>
    </xf>
    <xf numFmtId="0" fontId="17" fillId="4" borderId="1" xfId="0" applyFont="1" applyFill="1" applyBorder="1" applyAlignment="1">
      <alignment horizontal="center" vertical="center"/>
    </xf>
    <xf numFmtId="0" fontId="17" fillId="4" borderId="2" xfId="0" applyFont="1" applyFill="1" applyBorder="1" applyAlignment="1">
      <alignment horizontal="center" vertical="center"/>
    </xf>
    <xf numFmtId="0" fontId="17" fillId="4" borderId="3" xfId="0" applyFont="1" applyFill="1" applyBorder="1" applyAlignment="1">
      <alignment horizontal="center" vertical="center"/>
    </xf>
    <xf numFmtId="0" fontId="34" fillId="0" borderId="17" xfId="0" applyFont="1" applyBorder="1" applyAlignment="1">
      <alignment horizontal="center" vertical="center"/>
    </xf>
    <xf numFmtId="0" fontId="34" fillId="0" borderId="4" xfId="0" applyFont="1" applyBorder="1" applyAlignment="1">
      <alignment horizontal="center" vertical="center"/>
    </xf>
    <xf numFmtId="0" fontId="34" fillId="0" borderId="18" xfId="0" applyFont="1" applyBorder="1" applyAlignment="1">
      <alignment horizontal="center" vertical="center"/>
    </xf>
    <xf numFmtId="0" fontId="33" fillId="0" borderId="4" xfId="0" applyFont="1" applyBorder="1" applyAlignment="1">
      <alignment horizontal="center" vertical="center" wrapText="1"/>
    </xf>
    <xf numFmtId="0" fontId="29" fillId="4" borderId="0" xfId="0" applyFont="1" applyFill="1" applyBorder="1" applyAlignment="1">
      <alignment horizontal="center" vertical="center"/>
    </xf>
    <xf numFmtId="0" fontId="7" fillId="4" borderId="0" xfId="0" applyFont="1" applyFill="1" applyBorder="1" applyAlignment="1">
      <alignment horizontal="center" vertical="center" wrapText="1"/>
    </xf>
    <xf numFmtId="0" fontId="7" fillId="4" borderId="0" xfId="0" applyFont="1" applyFill="1" applyBorder="1" applyAlignment="1">
      <alignment horizontal="center"/>
    </xf>
    <xf numFmtId="0" fontId="29" fillId="4" borderId="5" xfId="0" applyFont="1" applyFill="1" applyBorder="1" applyAlignment="1">
      <alignment horizontal="center" vertical="center" wrapText="1"/>
    </xf>
    <xf numFmtId="0" fontId="32" fillId="0" borderId="0" xfId="33" applyFont="1" applyBorder="1" applyAlignment="1">
      <alignment horizontal="center"/>
    </xf>
    <xf numFmtId="0" fontId="50" fillId="4" borderId="0" xfId="0" applyFont="1" applyFill="1" applyBorder="1" applyAlignment="1">
      <alignment horizontal="center"/>
    </xf>
    <xf numFmtId="0" fontId="7" fillId="4" borderId="0" xfId="0" applyFont="1" applyFill="1" applyBorder="1" applyAlignment="1">
      <alignment horizontal="center" vertical="center"/>
    </xf>
    <xf numFmtId="0" fontId="7" fillId="4" borderId="5" xfId="0" applyFont="1" applyFill="1" applyBorder="1" applyAlignment="1">
      <alignment horizontal="center" vertical="center"/>
    </xf>
    <xf numFmtId="3" fontId="0" fillId="0" borderId="5" xfId="0" applyNumberFormat="1" applyBorder="1" applyAlignment="1">
      <alignment horizontal="center"/>
    </xf>
    <xf numFmtId="0" fontId="0" fillId="0" borderId="0" xfId="0" applyBorder="1" applyAlignment="1">
      <alignment horizontal="center"/>
    </xf>
    <xf numFmtId="0" fontId="0" fillId="0" borderId="5" xfId="0" applyBorder="1" applyAlignment="1">
      <alignment horizontal="center"/>
    </xf>
    <xf numFmtId="0" fontId="20" fillId="4" borderId="0" xfId="0" applyFont="1" applyFill="1" applyBorder="1" applyAlignment="1">
      <alignment horizontal="center" vertical="top"/>
    </xf>
    <xf numFmtId="0" fontId="20" fillId="4" borderId="5" xfId="0" applyFont="1" applyFill="1" applyBorder="1" applyAlignment="1">
      <alignment horizontal="center" vertical="top"/>
    </xf>
    <xf numFmtId="0" fontId="27" fillId="0" borderId="5" xfId="0" applyFont="1" applyBorder="1" applyAlignment="1">
      <alignment horizontal="left" vertical="top" wrapText="1"/>
    </xf>
    <xf numFmtId="0" fontId="36" fillId="0" borderId="4" xfId="0" applyFont="1" applyBorder="1" applyAlignment="1">
      <alignment horizontal="center" vertical="center"/>
    </xf>
    <xf numFmtId="0" fontId="27" fillId="0" borderId="0" xfId="0" applyFont="1" applyBorder="1" applyAlignment="1">
      <alignment horizontal="center" vertical="center"/>
    </xf>
    <xf numFmtId="0" fontId="5" fillId="0" borderId="1" xfId="33" applyBorder="1" applyAlignment="1">
      <alignment horizontal="center" vertical="center"/>
    </xf>
    <xf numFmtId="0" fontId="5" fillId="0" borderId="4" xfId="33" applyBorder="1" applyAlignment="1">
      <alignment horizontal="center" vertical="center"/>
    </xf>
    <xf numFmtId="0" fontId="5" fillId="0" borderId="6" xfId="33" applyBorder="1" applyAlignment="1">
      <alignment horizontal="center" vertical="center"/>
    </xf>
  </cellXfs>
  <cellStyles count="130">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8" builtinId="9" hidden="1"/>
    <cellStyle name="Followed Hyperlink" xfId="109" builtinId="9" hidden="1"/>
    <cellStyle name="Followed Hyperlink" xfId="110" builtinId="9" hidden="1"/>
    <cellStyle name="Followed Hyperlink" xfId="111" builtinId="9" hidden="1"/>
    <cellStyle name="Followed Hyperlink" xfId="112" builtinId="9" hidden="1"/>
    <cellStyle name="Followed Hyperlink" xfId="113" builtinId="9" hidden="1"/>
    <cellStyle name="Followed Hyperlink" xfId="114" builtinId="9" hidden="1"/>
    <cellStyle name="Followed Hyperlink" xfId="115" builtinId="9" hidden="1"/>
    <cellStyle name="Followed Hyperlink" xfId="116" builtinId="9" hidden="1"/>
    <cellStyle name="Followed Hyperlink" xfId="117" builtinId="9" hidden="1"/>
    <cellStyle name="Followed Hyperlink" xfId="118" builtinId="9" hidden="1"/>
    <cellStyle name="Followed Hyperlink" xfId="119" builtinId="9" hidden="1"/>
    <cellStyle name="Followed Hyperlink" xfId="120" builtinId="9" hidden="1"/>
    <cellStyle name="Followed Hyperlink" xfId="121" builtinId="9" hidden="1"/>
    <cellStyle name="Followed Hyperlink" xfId="122" builtinId="9" hidden="1"/>
    <cellStyle name="Followed Hyperlink" xfId="123" builtinId="9" hidden="1"/>
    <cellStyle name="Followed Hyperlink" xfId="124" builtinId="9" hidden="1"/>
    <cellStyle name="Followed Hyperlink" xfId="125" builtinId="9" hidden="1"/>
    <cellStyle name="Followed Hyperlink" xfId="126" builtinId="9" hidden="1"/>
    <cellStyle name="Followed Hyperlink" xfId="127" builtinId="9" hidden="1"/>
    <cellStyle name="Followed Hyperlink" xfId="128" builtinId="9" hidden="1"/>
    <cellStyle name="Followed Hyperlink" xfId="129"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cellStyle name="Normal" xfId="0" builtinId="0"/>
    <cellStyle name="Percent" xfId="49" builtinId="5"/>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400"/>
            </a:pPr>
            <a:r>
              <a:rPr lang="en-US" sz="1400"/>
              <a:t>Performance</a:t>
            </a:r>
          </a:p>
        </c:rich>
      </c:tx>
      <c:overlay val="0"/>
    </c:title>
    <c:autoTitleDeleted val="0"/>
    <c:plotArea>
      <c:layout/>
      <c:scatterChart>
        <c:scatterStyle val="lineMarker"/>
        <c:varyColors val="0"/>
        <c:ser>
          <c:idx val="0"/>
          <c:order val="0"/>
          <c:spPr>
            <a:ln w="47625">
              <a:noFill/>
            </a:ln>
          </c:spPr>
          <c:xVal>
            <c:numRef>
              <c:f>chips!$I$6:$I$20</c:f>
              <c:numCache>
                <c:formatCode>General</c:formatCode>
                <c:ptCount val="15"/>
                <c:pt idx="0">
                  <c:v>1974</c:v>
                </c:pt>
                <c:pt idx="1">
                  <c:v>1978</c:v>
                </c:pt>
                <c:pt idx="2">
                  <c:v>1979</c:v>
                </c:pt>
                <c:pt idx="3">
                  <c:v>1982</c:v>
                </c:pt>
                <c:pt idx="4">
                  <c:v>1985</c:v>
                </c:pt>
                <c:pt idx="5">
                  <c:v>1989</c:v>
                </c:pt>
                <c:pt idx="6">
                  <c:v>1993</c:v>
                </c:pt>
                <c:pt idx="7">
                  <c:v>1995</c:v>
                </c:pt>
                <c:pt idx="8">
                  <c:v>2000</c:v>
                </c:pt>
                <c:pt idx="9">
                  <c:v>2003</c:v>
                </c:pt>
                <c:pt idx="10">
                  <c:v>2007</c:v>
                </c:pt>
                <c:pt idx="11">
                  <c:v>2008</c:v>
                </c:pt>
                <c:pt idx="12">
                  <c:v>2011</c:v>
                </c:pt>
                <c:pt idx="13">
                  <c:v>2012</c:v>
                </c:pt>
                <c:pt idx="14">
                  <c:v>2015</c:v>
                </c:pt>
              </c:numCache>
            </c:numRef>
          </c:xVal>
          <c:yVal>
            <c:numRef>
              <c:f>chips!$P$6:$P$20</c:f>
              <c:numCache>
                <c:formatCode>#,##0.00</c:formatCode>
                <c:ptCount val="15"/>
                <c:pt idx="0" formatCode="#,##0.000">
                  <c:v>2E-3</c:v>
                </c:pt>
                <c:pt idx="1">
                  <c:v>0.02</c:v>
                </c:pt>
                <c:pt idx="2">
                  <c:v>3.2000000000000001E-2</c:v>
                </c:pt>
                <c:pt idx="3">
                  <c:v>0.05</c:v>
                </c:pt>
                <c:pt idx="4" formatCode="#,##0.0">
                  <c:v>0.13200000000000001</c:v>
                </c:pt>
                <c:pt idx="5" formatCode="#,##0.0">
                  <c:v>0.2</c:v>
                </c:pt>
                <c:pt idx="6" formatCode="#,##0.0">
                  <c:v>0.3</c:v>
                </c:pt>
                <c:pt idx="7" formatCode="#,##0">
                  <c:v>0.6</c:v>
                </c:pt>
                <c:pt idx="8" formatCode="#,##0">
                  <c:v>5.2</c:v>
                </c:pt>
                <c:pt idx="9" formatCode="#,##0">
                  <c:v>6.4</c:v>
                </c:pt>
                <c:pt idx="10" formatCode="#,##0">
                  <c:v>16</c:v>
                </c:pt>
                <c:pt idx="11" formatCode="#,##0">
                  <c:v>38.4</c:v>
                </c:pt>
                <c:pt idx="12" formatCode="#,##0">
                  <c:v>48</c:v>
                </c:pt>
                <c:pt idx="13" formatCode="#,##0">
                  <c:v>56</c:v>
                </c:pt>
                <c:pt idx="14" formatCode="#,##0">
                  <c:v>56</c:v>
                </c:pt>
              </c:numCache>
            </c:numRef>
          </c:yVal>
          <c:smooth val="0"/>
          <c:extLst>
            <c:ext xmlns:c16="http://schemas.microsoft.com/office/drawing/2014/chart" uri="{C3380CC4-5D6E-409C-BE32-E72D297353CC}">
              <c16:uniqueId val="{00000000-FA44-3646-A688-0D3A788B7827}"/>
            </c:ext>
          </c:extLst>
        </c:ser>
        <c:dLbls>
          <c:showLegendKey val="0"/>
          <c:showVal val="0"/>
          <c:showCatName val="0"/>
          <c:showSerName val="0"/>
          <c:showPercent val="0"/>
          <c:showBubbleSize val="0"/>
        </c:dLbls>
        <c:axId val="2118299112"/>
        <c:axId val="2118243192"/>
      </c:scatterChart>
      <c:valAx>
        <c:axId val="2118299112"/>
        <c:scaling>
          <c:orientation val="minMax"/>
        </c:scaling>
        <c:delete val="0"/>
        <c:axPos val="b"/>
        <c:numFmt formatCode="General" sourceLinked="1"/>
        <c:majorTickMark val="out"/>
        <c:minorTickMark val="none"/>
        <c:tickLblPos val="nextTo"/>
        <c:crossAx val="2118243192"/>
        <c:crosses val="autoZero"/>
        <c:crossBetween val="midCat"/>
      </c:valAx>
      <c:valAx>
        <c:axId val="2118243192"/>
        <c:scaling>
          <c:orientation val="minMax"/>
        </c:scaling>
        <c:delete val="0"/>
        <c:axPos val="l"/>
        <c:majorGridlines/>
        <c:title>
          <c:tx>
            <c:rich>
              <a:bodyPr rot="-5400000" vert="horz"/>
              <a:lstStyle/>
              <a:p>
                <a:pPr>
                  <a:defRPr sz="1200" b="0" i="0"/>
                </a:pPr>
                <a:r>
                  <a:rPr lang="en-US" sz="1200" b="0" i="0"/>
                  <a:t>Gigaflop</a:t>
                </a:r>
                <a:r>
                  <a:rPr lang="en-US" sz="1200" b="0" i="0" baseline="0"/>
                  <a:t> </a:t>
                </a:r>
                <a:r>
                  <a:rPr lang="en-US" sz="1200" b="0" i="0"/>
                  <a:t>per second</a:t>
                </a:r>
              </a:p>
            </c:rich>
          </c:tx>
          <c:layout>
            <c:manualLayout>
              <c:xMode val="edge"/>
              <c:yMode val="edge"/>
              <c:x val="4.2105263157894701E-2"/>
              <c:y val="0.21629781896731901"/>
            </c:manualLayout>
          </c:layout>
          <c:overlay val="0"/>
        </c:title>
        <c:numFmt formatCode="#,##0.000" sourceLinked="1"/>
        <c:majorTickMark val="out"/>
        <c:minorTickMark val="none"/>
        <c:tickLblPos val="nextTo"/>
        <c:crossAx val="2118299112"/>
        <c:crosses val="autoZero"/>
        <c:crossBetween val="midCat"/>
      </c:valAx>
    </c:plotArea>
    <c:plotVisOnly val="1"/>
    <c:dispBlanksAs val="gap"/>
    <c:showDLblsOverMax val="0"/>
  </c:chart>
  <c:printSettings>
    <c:headerFooter/>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400"/>
            </a:pPr>
            <a:r>
              <a:rPr lang="en-US" sz="1400"/>
              <a:t>Transistor count</a:t>
            </a:r>
          </a:p>
        </c:rich>
      </c:tx>
      <c:overlay val="0"/>
    </c:title>
    <c:autoTitleDeleted val="0"/>
    <c:plotArea>
      <c:layout>
        <c:manualLayout>
          <c:layoutTarget val="inner"/>
          <c:xMode val="edge"/>
          <c:yMode val="edge"/>
          <c:x val="0.22427774315980301"/>
          <c:y val="0.17610584628248899"/>
          <c:w val="0.64375290318925904"/>
          <c:h val="0.70731621489791596"/>
        </c:manualLayout>
      </c:layout>
      <c:scatterChart>
        <c:scatterStyle val="lineMarker"/>
        <c:varyColors val="0"/>
        <c:ser>
          <c:idx val="2"/>
          <c:order val="0"/>
          <c:spPr>
            <a:ln w="47625">
              <a:noFill/>
            </a:ln>
          </c:spPr>
          <c:xVal>
            <c:numRef>
              <c:f>chips!$I$6:$I$20</c:f>
              <c:numCache>
                <c:formatCode>General</c:formatCode>
                <c:ptCount val="15"/>
                <c:pt idx="0">
                  <c:v>1974</c:v>
                </c:pt>
                <c:pt idx="1">
                  <c:v>1978</c:v>
                </c:pt>
                <c:pt idx="2">
                  <c:v>1979</c:v>
                </c:pt>
                <c:pt idx="3">
                  <c:v>1982</c:v>
                </c:pt>
                <c:pt idx="4">
                  <c:v>1985</c:v>
                </c:pt>
                <c:pt idx="5">
                  <c:v>1989</c:v>
                </c:pt>
                <c:pt idx="6">
                  <c:v>1993</c:v>
                </c:pt>
                <c:pt idx="7">
                  <c:v>1995</c:v>
                </c:pt>
                <c:pt idx="8">
                  <c:v>2000</c:v>
                </c:pt>
                <c:pt idx="9">
                  <c:v>2003</c:v>
                </c:pt>
                <c:pt idx="10">
                  <c:v>2007</c:v>
                </c:pt>
                <c:pt idx="11">
                  <c:v>2008</c:v>
                </c:pt>
                <c:pt idx="12">
                  <c:v>2011</c:v>
                </c:pt>
                <c:pt idx="13">
                  <c:v>2012</c:v>
                </c:pt>
                <c:pt idx="14">
                  <c:v>2015</c:v>
                </c:pt>
              </c:numCache>
            </c:numRef>
          </c:xVal>
          <c:yVal>
            <c:numRef>
              <c:f>chips!$K$6:$K$20</c:f>
              <c:numCache>
                <c:formatCode>0.00</c:formatCode>
                <c:ptCount val="15"/>
                <c:pt idx="0" formatCode="General">
                  <c:v>5.0000000000000001E-3</c:v>
                </c:pt>
                <c:pt idx="1">
                  <c:v>2.9000000000000001E-2</c:v>
                </c:pt>
                <c:pt idx="2">
                  <c:v>6.8000000000000005E-2</c:v>
                </c:pt>
                <c:pt idx="3" formatCode="0.0">
                  <c:v>0.13400000000000001</c:v>
                </c:pt>
                <c:pt idx="4" formatCode="0.0">
                  <c:v>0.27500000000000002</c:v>
                </c:pt>
                <c:pt idx="5" formatCode="0">
                  <c:v>1.1802349999999999</c:v>
                </c:pt>
                <c:pt idx="6" formatCode="0">
                  <c:v>3.1</c:v>
                </c:pt>
                <c:pt idx="7" formatCode="0">
                  <c:v>5.5</c:v>
                </c:pt>
                <c:pt idx="8" formatCode="0">
                  <c:v>42</c:v>
                </c:pt>
                <c:pt idx="9" formatCode="0">
                  <c:v>105.9</c:v>
                </c:pt>
                <c:pt idx="10" formatCode="0">
                  <c:v>291</c:v>
                </c:pt>
                <c:pt idx="11" formatCode="0">
                  <c:v>731</c:v>
                </c:pt>
                <c:pt idx="12" formatCode="0">
                  <c:v>995</c:v>
                </c:pt>
                <c:pt idx="13" formatCode="#,##0">
                  <c:v>1400</c:v>
                </c:pt>
                <c:pt idx="14" formatCode="#,##0">
                  <c:v>1750</c:v>
                </c:pt>
              </c:numCache>
            </c:numRef>
          </c:yVal>
          <c:smooth val="0"/>
          <c:extLst>
            <c:ext xmlns:c16="http://schemas.microsoft.com/office/drawing/2014/chart" uri="{C3380CC4-5D6E-409C-BE32-E72D297353CC}">
              <c16:uniqueId val="{00000000-DD11-9944-9D83-96EA42EE9948}"/>
            </c:ext>
          </c:extLst>
        </c:ser>
        <c:dLbls>
          <c:showLegendKey val="0"/>
          <c:showVal val="0"/>
          <c:showCatName val="0"/>
          <c:showSerName val="0"/>
          <c:showPercent val="0"/>
          <c:showBubbleSize val="0"/>
        </c:dLbls>
        <c:axId val="2063004392"/>
        <c:axId val="2062996360"/>
      </c:scatterChart>
      <c:valAx>
        <c:axId val="2063004392"/>
        <c:scaling>
          <c:orientation val="minMax"/>
        </c:scaling>
        <c:delete val="0"/>
        <c:axPos val="b"/>
        <c:numFmt formatCode="General" sourceLinked="1"/>
        <c:majorTickMark val="out"/>
        <c:minorTickMark val="none"/>
        <c:tickLblPos val="nextTo"/>
        <c:crossAx val="2062996360"/>
        <c:crosses val="autoZero"/>
        <c:crossBetween val="midCat"/>
      </c:valAx>
      <c:valAx>
        <c:axId val="2062996360"/>
        <c:scaling>
          <c:orientation val="minMax"/>
        </c:scaling>
        <c:delete val="0"/>
        <c:axPos val="l"/>
        <c:majorGridlines/>
        <c:title>
          <c:tx>
            <c:rich>
              <a:bodyPr rot="-5400000" vert="horz" anchor="ctr" anchorCtr="1"/>
              <a:lstStyle/>
              <a:p>
                <a:pPr>
                  <a:defRPr sz="1200" b="0" i="0"/>
                </a:pPr>
                <a:r>
                  <a:rPr lang="en-US" sz="1200" b="0" i="0"/>
                  <a:t>million</a:t>
                </a:r>
                <a:r>
                  <a:rPr lang="en-US" sz="1200" b="0" i="0" baseline="0"/>
                  <a:t> tr</a:t>
                </a:r>
                <a:r>
                  <a:rPr lang="en-US" sz="1200" b="0" i="0"/>
                  <a:t>ansistors</a:t>
                </a:r>
              </a:p>
              <a:p>
                <a:pPr>
                  <a:defRPr sz="1200" b="0" i="0"/>
                </a:pPr>
                <a:endParaRPr lang="en-US" sz="1200" b="0" i="0"/>
              </a:p>
            </c:rich>
          </c:tx>
          <c:layout>
            <c:manualLayout>
              <c:xMode val="edge"/>
              <c:yMode val="edge"/>
              <c:x val="3.13518948620631E-2"/>
              <c:y val="0.27978886488746402"/>
            </c:manualLayout>
          </c:layout>
          <c:overlay val="0"/>
        </c:title>
        <c:numFmt formatCode="General" sourceLinked="1"/>
        <c:majorTickMark val="out"/>
        <c:minorTickMark val="none"/>
        <c:tickLblPos val="nextTo"/>
        <c:crossAx val="2063004392"/>
        <c:crosses val="autoZero"/>
        <c:crossBetween val="midCat"/>
      </c:valAx>
    </c:plotArea>
    <c:plotVisOnly val="1"/>
    <c:dispBlanksAs val="gap"/>
    <c:showDLblsOverMax val="0"/>
  </c:chart>
  <c:printSettings>
    <c:headerFooter/>
    <c:pageMargins b="1" l="0.75" r="0.75" t="1"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13</xdr:col>
      <xdr:colOff>508000</xdr:colOff>
      <xdr:row>21</xdr:row>
      <xdr:rowOff>25400</xdr:rowOff>
    </xdr:from>
    <xdr:to>
      <xdr:col>18</xdr:col>
      <xdr:colOff>228600</xdr:colOff>
      <xdr:row>35</xdr:row>
      <xdr:rowOff>25400</xdr:rowOff>
    </xdr:to>
    <xdr:graphicFrame macro="">
      <xdr:nvGraphicFramePr>
        <xdr:cNvPr id="5" name="Chart 4">
          <a:extLst>
            <a:ext uri="{FF2B5EF4-FFF2-40B4-BE49-F238E27FC236}">
              <a16:creationId xmlns:a16="http://schemas.microsoft.com/office/drawing/2014/main" id="{00000000-0008-0000-0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393700</xdr:colOff>
      <xdr:row>20</xdr:row>
      <xdr:rowOff>203200</xdr:rowOff>
    </xdr:from>
    <xdr:to>
      <xdr:col>13</xdr:col>
      <xdr:colOff>292100</xdr:colOff>
      <xdr:row>35</xdr:row>
      <xdr:rowOff>12700</xdr:rowOff>
    </xdr:to>
    <xdr:graphicFrame macro="">
      <xdr:nvGraphicFramePr>
        <xdr:cNvPr id="7" name="Chart 6">
          <a:extLst>
            <a:ext uri="{FF2B5EF4-FFF2-40B4-BE49-F238E27FC236}">
              <a16:creationId xmlns:a16="http://schemas.microsoft.com/office/drawing/2014/main" id="{00000000-0008-0000-00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en.wikipedia.org/wiki/Doping_(semiconductor)" TargetMode="External"/><Relationship Id="rId2" Type="http://schemas.openxmlformats.org/officeDocument/2006/relationships/hyperlink" Target="http://en.wikipedia.org/wiki/Valence_band" TargetMode="External"/><Relationship Id="rId1" Type="http://schemas.openxmlformats.org/officeDocument/2006/relationships/hyperlink" Target="http://en.wikipedia.org/wiki/Conduction_band"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en.wikipedia.org/wiki/Binary_number" TargetMode="External"/><Relationship Id="rId13" Type="http://schemas.openxmlformats.org/officeDocument/2006/relationships/hyperlink" Target="https://en.wikipedia.org/wiki/Decimal" TargetMode="External"/><Relationship Id="rId18" Type="http://schemas.openxmlformats.org/officeDocument/2006/relationships/hyperlink" Target="https://en.wikipedia.org/wiki/Hexadecimal" TargetMode="External"/><Relationship Id="rId3" Type="http://schemas.openxmlformats.org/officeDocument/2006/relationships/hyperlink" Target="https://en.wikipedia.org/wiki/Binary_number" TargetMode="External"/><Relationship Id="rId21" Type="http://schemas.openxmlformats.org/officeDocument/2006/relationships/hyperlink" Target="https://en.wikipedia.org/wiki/Code_point" TargetMode="External"/><Relationship Id="rId7" Type="http://schemas.openxmlformats.org/officeDocument/2006/relationships/hyperlink" Target="https://en.wikipedia.org/wiki/Binary_number" TargetMode="External"/><Relationship Id="rId12" Type="http://schemas.openxmlformats.org/officeDocument/2006/relationships/hyperlink" Target="https://en.wikipedia.org/wiki/Binary_number" TargetMode="External"/><Relationship Id="rId17" Type="http://schemas.openxmlformats.org/officeDocument/2006/relationships/hyperlink" Target="https://en.wikipedia.org/wiki/Hexadecimal" TargetMode="External"/><Relationship Id="rId25" Type="http://schemas.openxmlformats.org/officeDocument/2006/relationships/hyperlink" Target="https://en.wikipedia.org/wiki/UTF-16" TargetMode="External"/><Relationship Id="rId2" Type="http://schemas.openxmlformats.org/officeDocument/2006/relationships/hyperlink" Target="https://en.wikipedia.org/wiki/Binary_number" TargetMode="External"/><Relationship Id="rId16" Type="http://schemas.openxmlformats.org/officeDocument/2006/relationships/hyperlink" Target="https://en.wikipedia.org/wiki/Decimal" TargetMode="External"/><Relationship Id="rId20" Type="http://schemas.openxmlformats.org/officeDocument/2006/relationships/hyperlink" Target="https://en.wikipedia.org/wiki/Hexadecimal" TargetMode="External"/><Relationship Id="rId1" Type="http://schemas.openxmlformats.org/officeDocument/2006/relationships/hyperlink" Target="http://en.wikipedia.org/wiki/Plane_(Unicode)" TargetMode="External"/><Relationship Id="rId6" Type="http://schemas.openxmlformats.org/officeDocument/2006/relationships/hyperlink" Target="https://en.wikipedia.org/wiki/Binary_number" TargetMode="External"/><Relationship Id="rId11" Type="http://schemas.openxmlformats.org/officeDocument/2006/relationships/hyperlink" Target="https://en.wikipedia.org/wiki/Binary_number" TargetMode="External"/><Relationship Id="rId24" Type="http://schemas.openxmlformats.org/officeDocument/2006/relationships/hyperlink" Target="https://en.wikipedia.org/wiki/ASCII" TargetMode="External"/><Relationship Id="rId5" Type="http://schemas.openxmlformats.org/officeDocument/2006/relationships/hyperlink" Target="https://en.wikipedia.org/wiki/Binary_number" TargetMode="External"/><Relationship Id="rId15" Type="http://schemas.openxmlformats.org/officeDocument/2006/relationships/hyperlink" Target="https://en.wikipedia.org/wiki/Decimal" TargetMode="External"/><Relationship Id="rId23" Type="http://schemas.openxmlformats.org/officeDocument/2006/relationships/hyperlink" Target="https://en.wikipedia.org/wiki/Code_point" TargetMode="External"/><Relationship Id="rId10" Type="http://schemas.openxmlformats.org/officeDocument/2006/relationships/hyperlink" Target="https://en.wikipedia.org/wiki/Binary_number" TargetMode="External"/><Relationship Id="rId19" Type="http://schemas.openxmlformats.org/officeDocument/2006/relationships/hyperlink" Target="https://en.wikipedia.org/wiki/Hexadecimal" TargetMode="External"/><Relationship Id="rId4" Type="http://schemas.openxmlformats.org/officeDocument/2006/relationships/hyperlink" Target="https://en.wikipedia.org/wiki/Binary_number" TargetMode="External"/><Relationship Id="rId9" Type="http://schemas.openxmlformats.org/officeDocument/2006/relationships/hyperlink" Target="https://en.wikipedia.org/wiki/Binary_number" TargetMode="External"/><Relationship Id="rId14" Type="http://schemas.openxmlformats.org/officeDocument/2006/relationships/hyperlink" Target="https://en.wikipedia.org/wiki/Decimal" TargetMode="External"/><Relationship Id="rId22" Type="http://schemas.openxmlformats.org/officeDocument/2006/relationships/hyperlink" Target="https://en.wikipedia.org/wiki/Code_point" TargetMode="External"/></Relationships>
</file>

<file path=xl/worksheets/_rels/sheet3.xml.rels><?xml version="1.0" encoding="UTF-8" standalone="yes"?>
<Relationships xmlns="http://schemas.openxmlformats.org/package/2006/relationships"><Relationship Id="rId13" Type="http://schemas.openxmlformats.org/officeDocument/2006/relationships/hyperlink" Target="http://en.wikipedia.org/wiki/Old-time_radio" TargetMode="External"/><Relationship Id="rId18" Type="http://schemas.openxmlformats.org/officeDocument/2006/relationships/hyperlink" Target="http://en.wikipedia.org/wiki/PAL" TargetMode="External"/><Relationship Id="rId26" Type="http://schemas.openxmlformats.org/officeDocument/2006/relationships/hyperlink" Target="http://en.wikipedia.org/wiki/Altair_8800" TargetMode="External"/><Relationship Id="rId39" Type="http://schemas.openxmlformats.org/officeDocument/2006/relationships/hyperlink" Target="http://en.wikipedia.org/wiki/GPS" TargetMode="External"/><Relationship Id="rId21" Type="http://schemas.openxmlformats.org/officeDocument/2006/relationships/hyperlink" Target="http://en.wikipedia.org/wiki/Digital_TV" TargetMode="External"/><Relationship Id="rId34" Type="http://schemas.openxmlformats.org/officeDocument/2006/relationships/hyperlink" Target="http://en.wikipedia.org/wiki/World_Wide_Web" TargetMode="External"/><Relationship Id="rId42" Type="http://schemas.openxmlformats.org/officeDocument/2006/relationships/hyperlink" Target="http://en.wikipedia.org/wiki/Beidou_Navigation_Satellite_System" TargetMode="External"/><Relationship Id="rId47" Type="http://schemas.openxmlformats.org/officeDocument/2006/relationships/hyperlink" Target="http://en.wikipedia.org/wiki/Amazon.com" TargetMode="External"/><Relationship Id="rId50" Type="http://schemas.openxmlformats.org/officeDocument/2006/relationships/hyperlink" Target="http://en.wikipedia.org/wiki/ICloud" TargetMode="External"/><Relationship Id="rId55" Type="http://schemas.openxmlformats.org/officeDocument/2006/relationships/hyperlink" Target="http://en.wikipedia.org/wiki/Google" TargetMode="External"/><Relationship Id="rId63" Type="http://schemas.openxmlformats.org/officeDocument/2006/relationships/hyperlink" Target="https://en.wikipedia.org/wiki/Microsoft_Surface" TargetMode="External"/><Relationship Id="rId7" Type="http://schemas.openxmlformats.org/officeDocument/2006/relationships/hyperlink" Target="http://en.wikipedia.org/wiki/Mobile_phone" TargetMode="External"/><Relationship Id="rId2" Type="http://schemas.openxmlformats.org/officeDocument/2006/relationships/hyperlink" Target="http://en.wikipedia.org/wiki/Smartphone" TargetMode="External"/><Relationship Id="rId16" Type="http://schemas.openxmlformats.org/officeDocument/2006/relationships/hyperlink" Target="http://en.wikipedia.org/wiki/Iconoscope" TargetMode="External"/><Relationship Id="rId29" Type="http://schemas.openxmlformats.org/officeDocument/2006/relationships/hyperlink" Target="http://en.wikipedia.org/wiki/TCP/IP" TargetMode="External"/><Relationship Id="rId11" Type="http://schemas.openxmlformats.org/officeDocument/2006/relationships/hyperlink" Target="http://en.wikipedia.org/wiki/4G" TargetMode="External"/><Relationship Id="rId24" Type="http://schemas.openxmlformats.org/officeDocument/2006/relationships/hyperlink" Target="http://en.wikipedia.org/wiki/Syncom" TargetMode="External"/><Relationship Id="rId32" Type="http://schemas.openxmlformats.org/officeDocument/2006/relationships/hyperlink" Target="http://en.wikipedia.org/wiki/Supercomputer" TargetMode="External"/><Relationship Id="rId37" Type="http://schemas.openxmlformats.org/officeDocument/2006/relationships/hyperlink" Target="http://en.wikipedia.org/wiki/Telstar" TargetMode="External"/><Relationship Id="rId40" Type="http://schemas.openxmlformats.org/officeDocument/2006/relationships/hyperlink" Target="http://en.wikipedia.org/wiki/Galileo_(satellite_navigation)" TargetMode="External"/><Relationship Id="rId45" Type="http://schemas.openxmlformats.org/officeDocument/2006/relationships/hyperlink" Target="http://en.wikipedia.org/wiki/Cable_modem" TargetMode="External"/><Relationship Id="rId53" Type="http://schemas.openxmlformats.org/officeDocument/2006/relationships/hyperlink" Target="http://en.wikipedia.org/wiki/Apple_Inc." TargetMode="External"/><Relationship Id="rId58" Type="http://schemas.openxmlformats.org/officeDocument/2006/relationships/hyperlink" Target="http://en.wikipedia.org/wiki/AT%26T" TargetMode="External"/><Relationship Id="rId5" Type="http://schemas.openxmlformats.org/officeDocument/2006/relationships/hyperlink" Target="http://en.wikipedia.org/wiki/Touchtone" TargetMode="External"/><Relationship Id="rId61" Type="http://schemas.openxmlformats.org/officeDocument/2006/relationships/hyperlink" Target="https://en.wikipedia.org/wiki/4K_resolution" TargetMode="External"/><Relationship Id="rId19" Type="http://schemas.openxmlformats.org/officeDocument/2006/relationships/hyperlink" Target="http://en.wikipedia.org/wiki/Sputnik_1" TargetMode="External"/><Relationship Id="rId14" Type="http://schemas.openxmlformats.org/officeDocument/2006/relationships/hyperlink" Target="http://en.wikipedia.org/wiki/FM_broadcasting" TargetMode="External"/><Relationship Id="rId22" Type="http://schemas.openxmlformats.org/officeDocument/2006/relationships/hyperlink" Target="http://en.wikipedia.org/wiki/Full_HD" TargetMode="External"/><Relationship Id="rId27" Type="http://schemas.openxmlformats.org/officeDocument/2006/relationships/hyperlink" Target="http://en.wikipedia.org/wiki/Apple_II" TargetMode="External"/><Relationship Id="rId30" Type="http://schemas.openxmlformats.org/officeDocument/2006/relationships/hyperlink" Target="http://en.wikipedia.org/wiki/ARPANET" TargetMode="External"/><Relationship Id="rId35" Type="http://schemas.openxmlformats.org/officeDocument/2006/relationships/hyperlink" Target="http://en.wikipedia.org/wiki/Mosaic_(web_browser)" TargetMode="External"/><Relationship Id="rId43" Type="http://schemas.openxmlformats.org/officeDocument/2006/relationships/hyperlink" Target="http://en.wikipedia.org/wiki/Digital_subscriber_line" TargetMode="External"/><Relationship Id="rId48" Type="http://schemas.openxmlformats.org/officeDocument/2006/relationships/hyperlink" Target="http://en.wikipedia.org/wiki/Google" TargetMode="External"/><Relationship Id="rId56" Type="http://schemas.openxmlformats.org/officeDocument/2006/relationships/hyperlink" Target="https://en.wikipedia.org/wiki/General_Motors" TargetMode="External"/><Relationship Id="rId64" Type="http://schemas.openxmlformats.org/officeDocument/2006/relationships/hyperlink" Target="http://www.cisco.com/c/en/us/solutions/service-provider/visual-networking-index-vni/index.html" TargetMode="External"/><Relationship Id="rId8" Type="http://schemas.openxmlformats.org/officeDocument/2006/relationships/hyperlink" Target="http://en.wikipedia.org/wiki/2G" TargetMode="External"/><Relationship Id="rId51" Type="http://schemas.openxmlformats.org/officeDocument/2006/relationships/hyperlink" Target="http://en.wikipedia.org/wiki/ICloud" TargetMode="External"/><Relationship Id="rId3" Type="http://schemas.openxmlformats.org/officeDocument/2006/relationships/hyperlink" Target="http://en.wikipedia.org/wiki/IPhone" TargetMode="External"/><Relationship Id="rId12" Type="http://schemas.openxmlformats.org/officeDocument/2006/relationships/hyperlink" Target="http://en.wikipedia.org/wiki/Long_Term_Evolution" TargetMode="External"/><Relationship Id="rId17" Type="http://schemas.openxmlformats.org/officeDocument/2006/relationships/hyperlink" Target="http://en.wikipedia.org/wiki/NTSC" TargetMode="External"/><Relationship Id="rId25" Type="http://schemas.openxmlformats.org/officeDocument/2006/relationships/hyperlink" Target="http://en.wikipedia.org/wiki/Mainframe_computer" TargetMode="External"/><Relationship Id="rId33" Type="http://schemas.openxmlformats.org/officeDocument/2006/relationships/hyperlink" Target="http://en.wikipedia.org/wiki/Ethernet" TargetMode="External"/><Relationship Id="rId38" Type="http://schemas.openxmlformats.org/officeDocument/2006/relationships/hyperlink" Target="http://en.wikipedia.org/wiki/Landsat_program" TargetMode="External"/><Relationship Id="rId46" Type="http://schemas.openxmlformats.org/officeDocument/2006/relationships/hyperlink" Target="http://en.wikipedia.org/wiki/Optical_fiber" TargetMode="External"/><Relationship Id="rId59" Type="http://schemas.openxmlformats.org/officeDocument/2006/relationships/hyperlink" Target="http://en.wikipedia.org/wiki/Comcast" TargetMode="External"/><Relationship Id="rId20" Type="http://schemas.openxmlformats.org/officeDocument/2006/relationships/hyperlink" Target="http://en.wikipedia.org/wiki/Color_television" TargetMode="External"/><Relationship Id="rId41" Type="http://schemas.openxmlformats.org/officeDocument/2006/relationships/hyperlink" Target="http://en.wikipedia.org/wiki/GLONASS" TargetMode="External"/><Relationship Id="rId54" Type="http://schemas.openxmlformats.org/officeDocument/2006/relationships/hyperlink" Target="http://en.wikipedia.org/wiki/Microsoft" TargetMode="External"/><Relationship Id="rId62" Type="http://schemas.openxmlformats.org/officeDocument/2006/relationships/hyperlink" Target="https://en.wikipedia.org/wiki/IMac" TargetMode="External"/><Relationship Id="rId1" Type="http://schemas.openxmlformats.org/officeDocument/2006/relationships/hyperlink" Target="http://en.wikipedia.org/wiki/Telex" TargetMode="External"/><Relationship Id="rId6" Type="http://schemas.openxmlformats.org/officeDocument/2006/relationships/hyperlink" Target="http://en.wikipedia.org/wiki/Cellular_network" TargetMode="External"/><Relationship Id="rId15" Type="http://schemas.openxmlformats.org/officeDocument/2006/relationships/hyperlink" Target="http://en.wikipedia.org/wiki/Cathode_ray_tube" TargetMode="External"/><Relationship Id="rId23" Type="http://schemas.openxmlformats.org/officeDocument/2006/relationships/hyperlink" Target="http://en.wikipedia.org/wiki/Cable_TV" TargetMode="External"/><Relationship Id="rId28" Type="http://schemas.openxmlformats.org/officeDocument/2006/relationships/hyperlink" Target="http://en.wikipedia.org/wiki/IBM_PC" TargetMode="External"/><Relationship Id="rId36" Type="http://schemas.openxmlformats.org/officeDocument/2006/relationships/hyperlink" Target="http://en.wikipedia.org/wiki/Netscape_Navigator" TargetMode="External"/><Relationship Id="rId49" Type="http://schemas.openxmlformats.org/officeDocument/2006/relationships/hyperlink" Target="http://en.wikipedia.org/wiki/Facebook" TargetMode="External"/><Relationship Id="rId57" Type="http://schemas.openxmlformats.org/officeDocument/2006/relationships/hyperlink" Target="https://en.wikipedia.org/wiki/General_Electric" TargetMode="External"/><Relationship Id="rId10" Type="http://schemas.openxmlformats.org/officeDocument/2006/relationships/hyperlink" Target="http://en.wikipedia.org/wiki/3G" TargetMode="External"/><Relationship Id="rId31" Type="http://schemas.openxmlformats.org/officeDocument/2006/relationships/hyperlink" Target="http://en.wikipedia.org/wiki/NSFNET" TargetMode="External"/><Relationship Id="rId44" Type="http://schemas.openxmlformats.org/officeDocument/2006/relationships/hyperlink" Target="http://en.wikipedia.org/wiki/Dial-up_Internet_access" TargetMode="External"/><Relationship Id="rId52" Type="http://schemas.openxmlformats.org/officeDocument/2006/relationships/hyperlink" Target="http://www.internetlivestats.com/" TargetMode="External"/><Relationship Id="rId60" Type="http://schemas.openxmlformats.org/officeDocument/2006/relationships/hyperlink" Target="http://en.wikipedia.org/wiki/Verizon_Communications" TargetMode="External"/><Relationship Id="rId4" Type="http://schemas.openxmlformats.org/officeDocument/2006/relationships/hyperlink" Target="http://en.wikipedia.org/wiki/IPad" TargetMode="External"/><Relationship Id="rId9" Type="http://schemas.openxmlformats.org/officeDocument/2006/relationships/hyperlink" Target="http://en.wikipedia.org/wiki/1G"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en.wikipedia.org/wiki/Nd:YAG_laser" TargetMode="External"/><Relationship Id="rId3" Type="http://schemas.openxmlformats.org/officeDocument/2006/relationships/hyperlink" Target="http://en.wikipedia.org/wiki/Excimer_laser" TargetMode="External"/><Relationship Id="rId7" Type="http://schemas.openxmlformats.org/officeDocument/2006/relationships/hyperlink" Target="http://en.wikipedia.org/wiki/Ruby_laser" TargetMode="External"/><Relationship Id="rId2" Type="http://schemas.openxmlformats.org/officeDocument/2006/relationships/hyperlink" Target="http://en.wikipedia.org/wiki/Gas_laser" TargetMode="External"/><Relationship Id="rId1" Type="http://schemas.openxmlformats.org/officeDocument/2006/relationships/hyperlink" Target="http://en.wikipedia.org/wiki/Solid-state_laser" TargetMode="External"/><Relationship Id="rId6" Type="http://schemas.openxmlformats.org/officeDocument/2006/relationships/hyperlink" Target="http://en.wikipedia.org/wiki/Semiconductor_laser" TargetMode="External"/><Relationship Id="rId5" Type="http://schemas.openxmlformats.org/officeDocument/2006/relationships/hyperlink" Target="http://en.wikipedia.org/wiki/Fiber_laser" TargetMode="External"/><Relationship Id="rId10" Type="http://schemas.openxmlformats.org/officeDocument/2006/relationships/hyperlink" Target="http://en.wikipedia.org/wiki/Dye_laser" TargetMode="External"/><Relationship Id="rId4" Type="http://schemas.openxmlformats.org/officeDocument/2006/relationships/hyperlink" Target="http://en.wikipedia.org/wiki/Carbon_dioxide_laser" TargetMode="External"/><Relationship Id="rId9" Type="http://schemas.openxmlformats.org/officeDocument/2006/relationships/hyperlink" Target="http://en.wikipedia.org/wiki/Helium%E2%80%93neon_lase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45"/>
  <sheetViews>
    <sheetView showGridLines="0" showRuler="0" workbookViewId="0">
      <selection activeCell="D13" sqref="D13"/>
    </sheetView>
  </sheetViews>
  <sheetFormatPr baseColWidth="10" defaultRowHeight="16"/>
  <cols>
    <col min="1" max="1" width="2.1640625" customWidth="1"/>
    <col min="2" max="2" width="3.83203125" customWidth="1"/>
    <col min="3" max="3" width="11.33203125" customWidth="1"/>
    <col min="4" max="4" width="13.1640625" customWidth="1"/>
    <col min="5" max="5" width="10.5" customWidth="1"/>
    <col min="6" max="6" width="11" customWidth="1"/>
    <col min="7" max="7" width="10.33203125" customWidth="1"/>
    <col min="8" max="8" width="4" customWidth="1"/>
    <col min="9" max="9" width="8.6640625" customWidth="1"/>
    <col min="10" max="10" width="15.5" customWidth="1"/>
    <col min="11" max="11" width="8.6640625" customWidth="1"/>
    <col min="12" max="12" width="7.1640625" customWidth="1"/>
    <col min="13" max="13" width="7.6640625" customWidth="1"/>
    <col min="14" max="14" width="8" customWidth="1"/>
    <col min="15" max="15" width="6.6640625" customWidth="1"/>
    <col min="16" max="16" width="9.5" customWidth="1"/>
    <col min="19" max="19" width="10.33203125" customWidth="1"/>
    <col min="20" max="20" width="15.33203125" customWidth="1"/>
    <col min="21" max="21" width="4.1640625" customWidth="1"/>
    <col min="22" max="22" width="5.1640625" customWidth="1"/>
    <col min="23" max="23" width="4.5" customWidth="1"/>
    <col min="24" max="24" width="7.5" customWidth="1"/>
    <col min="25" max="25" width="4" customWidth="1"/>
    <col min="26" max="26" width="4.6640625" customWidth="1"/>
    <col min="27" max="27" width="4" customWidth="1"/>
    <col min="28" max="28" width="6.33203125" customWidth="1"/>
    <col min="29" max="29" width="9.6640625" customWidth="1"/>
    <col min="30" max="30" width="10.33203125" customWidth="1"/>
    <col min="31" max="31" width="2.33203125" customWidth="1"/>
  </cols>
  <sheetData>
    <row r="1" spans="1:31" ht="39" customHeight="1">
      <c r="B1" s="182" t="s">
        <v>101</v>
      </c>
      <c r="C1" s="182"/>
      <c r="D1" s="182"/>
      <c r="E1" s="182"/>
      <c r="F1" s="182"/>
      <c r="G1" s="182"/>
      <c r="H1" s="182"/>
      <c r="I1" s="182"/>
      <c r="J1" s="182"/>
      <c r="K1" s="182"/>
      <c r="L1" s="182"/>
      <c r="M1" s="182"/>
      <c r="N1" s="182"/>
      <c r="O1" s="182"/>
      <c r="P1" s="182"/>
      <c r="Q1" s="182"/>
      <c r="R1" s="182"/>
      <c r="S1" s="182"/>
      <c r="T1" s="182"/>
      <c r="U1" s="182"/>
      <c r="V1" s="182"/>
      <c r="W1" s="182"/>
      <c r="X1" s="182"/>
      <c r="Y1" s="182"/>
      <c r="Z1" s="182"/>
      <c r="AA1" s="182"/>
      <c r="AB1" s="182"/>
      <c r="AC1" s="182"/>
      <c r="AD1" s="182"/>
      <c r="AE1" s="182"/>
    </row>
    <row r="2" spans="1:31" ht="36" customHeight="1">
      <c r="A2" s="2"/>
      <c r="B2" s="311" t="s">
        <v>73</v>
      </c>
      <c r="C2" s="312"/>
      <c r="D2" s="312"/>
      <c r="E2" s="312"/>
      <c r="F2" s="312"/>
      <c r="G2" s="313"/>
      <c r="H2" s="2"/>
      <c r="I2" s="311" t="s">
        <v>35</v>
      </c>
      <c r="J2" s="312"/>
      <c r="K2" s="312"/>
      <c r="L2" s="312"/>
      <c r="M2" s="312"/>
      <c r="N2" s="312"/>
      <c r="O2" s="312"/>
      <c r="P2" s="312"/>
      <c r="Q2" s="312"/>
      <c r="R2" s="312"/>
      <c r="S2" s="312"/>
      <c r="T2" s="313"/>
      <c r="U2" s="2"/>
      <c r="V2" s="311" t="s">
        <v>138</v>
      </c>
      <c r="W2" s="312"/>
      <c r="X2" s="312"/>
      <c r="Y2" s="312"/>
      <c r="Z2" s="312"/>
      <c r="AA2" s="312"/>
      <c r="AB2" s="312"/>
      <c r="AC2" s="312"/>
      <c r="AD2" s="313"/>
      <c r="AE2" s="2"/>
    </row>
    <row r="3" spans="1:31" ht="17" customHeight="1">
      <c r="A3" s="2"/>
      <c r="B3" s="1"/>
      <c r="C3" s="2"/>
      <c r="D3" s="2"/>
      <c r="E3" s="2"/>
      <c r="F3" s="2"/>
      <c r="G3" s="3"/>
      <c r="H3" s="2"/>
      <c r="I3" s="316" t="s">
        <v>41</v>
      </c>
      <c r="J3" s="317"/>
      <c r="K3" s="317"/>
      <c r="L3" s="317"/>
      <c r="M3" s="317"/>
      <c r="N3" s="317"/>
      <c r="O3" s="317"/>
      <c r="P3" s="317"/>
      <c r="Q3" s="317"/>
      <c r="R3" s="317"/>
      <c r="S3" s="317"/>
      <c r="T3" s="318"/>
      <c r="U3" s="2"/>
      <c r="V3" s="322" t="s">
        <v>342</v>
      </c>
      <c r="W3" s="323"/>
      <c r="X3" s="323"/>
      <c r="Y3" s="323"/>
      <c r="Z3" s="323"/>
      <c r="AA3" s="323"/>
      <c r="AB3" s="323"/>
      <c r="AC3" s="323"/>
      <c r="AD3" s="324"/>
      <c r="AE3" s="2"/>
    </row>
    <row r="4" spans="1:31" ht="17" customHeight="1">
      <c r="A4" s="2"/>
      <c r="B4" s="1"/>
      <c r="C4" s="4"/>
      <c r="D4" s="4"/>
      <c r="E4" s="4" t="s">
        <v>13</v>
      </c>
      <c r="F4" s="4" t="s">
        <v>14</v>
      </c>
      <c r="G4" s="206" t="s">
        <v>15</v>
      </c>
      <c r="H4" s="2"/>
      <c r="I4" s="208" t="s">
        <v>9</v>
      </c>
      <c r="J4" s="168" t="s">
        <v>25</v>
      </c>
      <c r="K4" s="168" t="s">
        <v>10</v>
      </c>
      <c r="L4" s="169"/>
      <c r="M4" s="169"/>
      <c r="N4" s="168" t="s">
        <v>12</v>
      </c>
      <c r="O4" s="169"/>
      <c r="P4" s="169"/>
      <c r="Q4" s="314" t="s">
        <v>27</v>
      </c>
      <c r="R4" s="314"/>
      <c r="S4" s="314"/>
      <c r="T4" s="315"/>
      <c r="U4" s="2"/>
      <c r="V4" s="208"/>
      <c r="W4" s="210"/>
      <c r="X4" s="319" t="s">
        <v>340</v>
      </c>
      <c r="Y4" s="319"/>
      <c r="Z4" s="212"/>
      <c r="AA4" s="319" t="s">
        <v>341</v>
      </c>
      <c r="AB4" s="319"/>
      <c r="AC4" s="319"/>
      <c r="AD4" s="320"/>
      <c r="AE4" s="2"/>
    </row>
    <row r="5" spans="1:31" ht="17" customHeight="1">
      <c r="A5" s="2"/>
      <c r="B5" s="1"/>
      <c r="C5" s="2"/>
      <c r="D5" s="2"/>
      <c r="E5" s="132" t="s">
        <v>53</v>
      </c>
      <c r="F5" s="132" t="s">
        <v>54</v>
      </c>
      <c r="G5" s="6" t="s">
        <v>55</v>
      </c>
      <c r="H5" s="2"/>
      <c r="I5" s="208"/>
      <c r="J5" s="169"/>
      <c r="K5" s="168" t="s">
        <v>38</v>
      </c>
      <c r="L5" s="168" t="s">
        <v>20</v>
      </c>
      <c r="M5" s="168" t="s">
        <v>0</v>
      </c>
      <c r="N5" s="168" t="s">
        <v>22</v>
      </c>
      <c r="O5" s="168" t="s">
        <v>26</v>
      </c>
      <c r="P5" s="168" t="s">
        <v>388</v>
      </c>
      <c r="Q5" s="169"/>
      <c r="R5" s="169"/>
      <c r="S5" s="169"/>
      <c r="T5" s="209"/>
      <c r="U5" s="2"/>
      <c r="V5" s="208"/>
      <c r="W5" s="210"/>
      <c r="X5" s="314" t="s">
        <v>139</v>
      </c>
      <c r="Y5" s="314"/>
      <c r="Z5" s="210"/>
      <c r="AA5" s="314" t="s">
        <v>104</v>
      </c>
      <c r="AB5" s="314"/>
      <c r="AC5" s="210" t="s">
        <v>105</v>
      </c>
      <c r="AD5" s="211" t="s">
        <v>140</v>
      </c>
      <c r="AE5" s="2"/>
    </row>
    <row r="6" spans="1:31" ht="17" customHeight="1">
      <c r="A6" s="2"/>
      <c r="B6" s="7" t="s">
        <v>50</v>
      </c>
      <c r="C6" s="2"/>
      <c r="D6" s="8"/>
      <c r="E6" s="2"/>
      <c r="F6" s="2"/>
      <c r="G6" s="3"/>
      <c r="H6" s="2"/>
      <c r="I6" s="34">
        <v>1974</v>
      </c>
      <c r="J6" s="2" t="s">
        <v>2</v>
      </c>
      <c r="K6" s="132">
        <v>5.0000000000000001E-3</v>
      </c>
      <c r="L6" s="35">
        <v>10000</v>
      </c>
      <c r="M6" s="132">
        <v>8</v>
      </c>
      <c r="N6" s="18">
        <v>0.5</v>
      </c>
      <c r="O6" s="132">
        <v>1</v>
      </c>
      <c r="P6" s="36">
        <f>N6*O6*4/10^3</f>
        <v>2E-3</v>
      </c>
      <c r="Q6" s="2" t="s">
        <v>40</v>
      </c>
      <c r="R6" s="2"/>
      <c r="S6" s="2"/>
      <c r="T6" s="3"/>
      <c r="U6" s="2"/>
      <c r="V6" s="321" t="s">
        <v>102</v>
      </c>
      <c r="W6" s="314"/>
      <c r="X6" s="325">
        <f>1000/Y10</f>
        <v>1000</v>
      </c>
      <c r="Y6" s="325"/>
      <c r="Z6" s="35"/>
      <c r="AA6" s="325">
        <f>1000/Y15</f>
        <v>2000</v>
      </c>
      <c r="AB6" s="325"/>
      <c r="AC6" s="132">
        <f>1000/Y16</f>
        <v>200</v>
      </c>
      <c r="AD6" s="64">
        <f>1000/(Y17*60)</f>
        <v>0.1111111111111111</v>
      </c>
      <c r="AE6" s="2"/>
    </row>
    <row r="7" spans="1:31" ht="17" customHeight="1">
      <c r="A7" s="2"/>
      <c r="B7" s="1"/>
      <c r="C7" s="254" t="s">
        <v>11</v>
      </c>
      <c r="D7" s="9"/>
      <c r="E7" s="10" t="s">
        <v>46</v>
      </c>
      <c r="F7" s="132" t="s">
        <v>42</v>
      </c>
      <c r="G7" s="6" t="s">
        <v>48</v>
      </c>
      <c r="H7" s="2"/>
      <c r="I7" s="34">
        <v>1978</v>
      </c>
      <c r="J7" s="37" t="s">
        <v>3</v>
      </c>
      <c r="K7" s="38">
        <v>2.9000000000000001E-2</v>
      </c>
      <c r="L7" s="39">
        <v>3000</v>
      </c>
      <c r="M7" s="40">
        <v>16</v>
      </c>
      <c r="N7" s="41">
        <v>5</v>
      </c>
      <c r="O7" s="40">
        <v>1</v>
      </c>
      <c r="P7" s="42">
        <f t="shared" ref="P7:P20" si="0">N7*O7*4/10^3</f>
        <v>0.02</v>
      </c>
      <c r="Q7" s="37" t="s">
        <v>39</v>
      </c>
      <c r="R7" s="37"/>
      <c r="S7" s="37"/>
      <c r="T7" s="43"/>
      <c r="U7" s="11"/>
      <c r="V7" s="321" t="s">
        <v>103</v>
      </c>
      <c r="W7" s="314"/>
      <c r="X7" s="325">
        <f>1000*X6</f>
        <v>1000000</v>
      </c>
      <c r="Y7" s="325"/>
      <c r="Z7" s="35"/>
      <c r="AA7" s="325">
        <f>1000*AA6</f>
        <v>2000000</v>
      </c>
      <c r="AB7" s="325"/>
      <c r="AC7" s="35">
        <f t="shared" ref="AC7" si="1">1000*AC6</f>
        <v>200000</v>
      </c>
      <c r="AD7" s="65">
        <f>ROUND(1000*AD6,-1)</f>
        <v>110</v>
      </c>
      <c r="AE7" s="2"/>
    </row>
    <row r="8" spans="1:31" ht="17" customHeight="1">
      <c r="A8" s="2"/>
      <c r="B8" s="1"/>
      <c r="C8" s="253" t="s">
        <v>17</v>
      </c>
      <c r="D8" s="11"/>
      <c r="E8" s="10" t="s">
        <v>45</v>
      </c>
      <c r="F8" s="132" t="s">
        <v>44</v>
      </c>
      <c r="G8" s="12" t="s">
        <v>43</v>
      </c>
      <c r="H8" s="2"/>
      <c r="I8" s="34">
        <v>1979</v>
      </c>
      <c r="J8" s="2" t="s">
        <v>4</v>
      </c>
      <c r="K8" s="44">
        <v>6.8000000000000005E-2</v>
      </c>
      <c r="L8" s="35">
        <v>2700</v>
      </c>
      <c r="M8" s="132">
        <v>16</v>
      </c>
      <c r="N8" s="18">
        <v>8</v>
      </c>
      <c r="O8" s="132">
        <v>1</v>
      </c>
      <c r="P8" s="45">
        <f t="shared" si="0"/>
        <v>3.2000000000000001E-2</v>
      </c>
      <c r="Q8" s="2" t="s">
        <v>36</v>
      </c>
      <c r="R8" s="2"/>
      <c r="S8" s="2"/>
      <c r="T8" s="3"/>
      <c r="U8" s="11"/>
      <c r="V8" s="1"/>
      <c r="W8" s="2"/>
      <c r="X8" s="2"/>
      <c r="Y8" s="2"/>
      <c r="Z8" s="2"/>
      <c r="AA8" s="2"/>
      <c r="AB8" s="2"/>
      <c r="AC8" s="2"/>
      <c r="AD8" s="3"/>
      <c r="AE8" s="2"/>
    </row>
    <row r="9" spans="1:31" ht="17" customHeight="1">
      <c r="A9" s="2"/>
      <c r="B9" s="1"/>
      <c r="C9" s="254" t="s">
        <v>16</v>
      </c>
      <c r="D9" s="9"/>
      <c r="E9" s="10" t="s">
        <v>46</v>
      </c>
      <c r="F9" s="10" t="s">
        <v>47</v>
      </c>
      <c r="G9" s="12" t="s">
        <v>49</v>
      </c>
      <c r="H9" s="23"/>
      <c r="I9" s="34">
        <v>1982</v>
      </c>
      <c r="J9" s="2" t="s">
        <v>21</v>
      </c>
      <c r="K9" s="46">
        <v>0.13400000000000001</v>
      </c>
      <c r="L9" s="35">
        <v>1500</v>
      </c>
      <c r="M9" s="132">
        <v>16</v>
      </c>
      <c r="N9" s="18">
        <v>12.5</v>
      </c>
      <c r="O9" s="132">
        <v>1</v>
      </c>
      <c r="P9" s="45">
        <f t="shared" si="0"/>
        <v>0.05</v>
      </c>
      <c r="Q9" s="2"/>
      <c r="R9" s="2"/>
      <c r="S9" s="2"/>
      <c r="T9" s="3"/>
      <c r="U9" s="11"/>
      <c r="V9" s="1"/>
      <c r="W9" s="221" t="s">
        <v>142</v>
      </c>
      <c r="X9" s="221"/>
      <c r="Y9" s="2"/>
      <c r="Z9" s="2"/>
      <c r="AA9" s="2"/>
      <c r="AB9" s="2"/>
      <c r="AC9" s="2"/>
      <c r="AD9" s="3"/>
      <c r="AE9" s="2"/>
    </row>
    <row r="10" spans="1:31" ht="17" customHeight="1">
      <c r="A10" s="2"/>
      <c r="B10" s="7" t="s">
        <v>52</v>
      </c>
      <c r="C10" s="2"/>
      <c r="D10" s="8"/>
      <c r="E10" s="2"/>
      <c r="F10" s="2"/>
      <c r="G10" s="13"/>
      <c r="H10" s="23"/>
      <c r="I10" s="34">
        <v>1985</v>
      </c>
      <c r="J10" s="2" t="s">
        <v>5</v>
      </c>
      <c r="K10" s="46">
        <v>0.27500000000000002</v>
      </c>
      <c r="L10" s="35">
        <v>1000</v>
      </c>
      <c r="M10" s="132">
        <v>32</v>
      </c>
      <c r="N10" s="18">
        <v>33</v>
      </c>
      <c r="O10" s="132">
        <v>1</v>
      </c>
      <c r="P10" s="47">
        <f t="shared" si="0"/>
        <v>0.13200000000000001</v>
      </c>
      <c r="Q10" s="2" t="s">
        <v>31</v>
      </c>
      <c r="R10" s="2"/>
      <c r="S10" s="2"/>
      <c r="T10" s="3"/>
      <c r="U10" s="11"/>
      <c r="V10" s="1"/>
      <c r="W10" s="2"/>
      <c r="X10" s="150" t="s">
        <v>143</v>
      </c>
      <c r="Y10" s="217">
        <f>ROUND(AA11*AA12*AA13*AA14/10^6,0)</f>
        <v>1</v>
      </c>
      <c r="Z10" s="224" t="s">
        <v>347</v>
      </c>
      <c r="AA10" s="2" t="s">
        <v>348</v>
      </c>
      <c r="AC10" s="2"/>
      <c r="AD10" s="3"/>
      <c r="AE10" s="2"/>
    </row>
    <row r="11" spans="1:31" ht="17" customHeight="1">
      <c r="A11" s="2"/>
      <c r="B11" s="1"/>
      <c r="C11" s="2" t="s">
        <v>18</v>
      </c>
      <c r="D11" s="2"/>
      <c r="E11" s="14">
        <f>10^22</f>
        <v>1E+22</v>
      </c>
      <c r="F11" s="15">
        <f>E11</f>
        <v>1E+22</v>
      </c>
      <c r="G11" s="16">
        <f>F11</f>
        <v>1E+22</v>
      </c>
      <c r="H11" s="23"/>
      <c r="I11" s="34">
        <v>1989</v>
      </c>
      <c r="J11" s="2" t="s">
        <v>23</v>
      </c>
      <c r="K11" s="18">
        <v>1.1802349999999999</v>
      </c>
      <c r="L11" s="35">
        <v>800</v>
      </c>
      <c r="M11" s="132">
        <v>32</v>
      </c>
      <c r="N11" s="18">
        <v>50</v>
      </c>
      <c r="O11" s="132">
        <v>1</v>
      </c>
      <c r="P11" s="47">
        <f t="shared" si="0"/>
        <v>0.2</v>
      </c>
      <c r="Q11" s="2"/>
      <c r="R11" s="2"/>
      <c r="S11" s="2"/>
      <c r="T11" s="3"/>
      <c r="U11" s="11"/>
      <c r="V11" s="66"/>
      <c r="W11" s="150"/>
      <c r="X11" s="150"/>
      <c r="Y11" s="218"/>
      <c r="Z11" s="225"/>
      <c r="AA11" s="139">
        <v>400</v>
      </c>
      <c r="AB11" s="139" t="s">
        <v>343</v>
      </c>
      <c r="AD11" s="216"/>
      <c r="AE11" s="2"/>
    </row>
    <row r="12" spans="1:31" ht="17" customHeight="1">
      <c r="A12" s="2"/>
      <c r="B12" s="1"/>
      <c r="C12" s="2" t="s">
        <v>19</v>
      </c>
      <c r="D12" s="2"/>
      <c r="E12" s="14">
        <f>3*E11</f>
        <v>3E+22</v>
      </c>
      <c r="F12" s="15">
        <f>10^13</f>
        <v>10000000000000</v>
      </c>
      <c r="G12" s="12">
        <v>0</v>
      </c>
      <c r="H12" s="23"/>
      <c r="I12" s="34">
        <v>1993</v>
      </c>
      <c r="J12" s="37" t="s">
        <v>6</v>
      </c>
      <c r="K12" s="41">
        <v>3.1</v>
      </c>
      <c r="L12" s="39">
        <v>600</v>
      </c>
      <c r="M12" s="40">
        <v>32</v>
      </c>
      <c r="N12" s="41">
        <v>75</v>
      </c>
      <c r="O12" s="40">
        <v>1</v>
      </c>
      <c r="P12" s="48">
        <f t="shared" si="0"/>
        <v>0.3</v>
      </c>
      <c r="Q12" s="37" t="s">
        <v>37</v>
      </c>
      <c r="R12" s="37"/>
      <c r="S12" s="37"/>
      <c r="T12" s="3"/>
      <c r="U12" s="11"/>
      <c r="V12" s="66"/>
      <c r="W12" s="150"/>
      <c r="X12" s="150"/>
      <c r="Y12" s="218"/>
      <c r="Z12" s="225"/>
      <c r="AA12" s="139">
        <v>500</v>
      </c>
      <c r="AB12" s="139" t="s">
        <v>344</v>
      </c>
      <c r="AD12" s="216"/>
      <c r="AE12" s="2"/>
    </row>
    <row r="13" spans="1:31" ht="17" customHeight="1">
      <c r="A13" s="2"/>
      <c r="B13" s="1"/>
      <c r="C13" s="2"/>
      <c r="D13" s="17" t="s">
        <v>51</v>
      </c>
      <c r="E13" s="18">
        <f>E12/E11</f>
        <v>3</v>
      </c>
      <c r="F13" s="14">
        <f>F12/F11</f>
        <v>1.0000000000000001E-9</v>
      </c>
      <c r="G13" s="19">
        <f>G12/G11</f>
        <v>0</v>
      </c>
      <c r="H13" s="23"/>
      <c r="I13" s="34">
        <v>1995</v>
      </c>
      <c r="J13" s="2" t="s">
        <v>24</v>
      </c>
      <c r="K13" s="18">
        <v>5.5</v>
      </c>
      <c r="L13" s="35">
        <v>350</v>
      </c>
      <c r="M13" s="132">
        <v>32</v>
      </c>
      <c r="N13" s="18">
        <v>150</v>
      </c>
      <c r="O13" s="132">
        <v>1</v>
      </c>
      <c r="P13" s="35">
        <f t="shared" si="0"/>
        <v>0.6</v>
      </c>
      <c r="Q13" s="2"/>
      <c r="R13" s="2"/>
      <c r="S13" s="2"/>
      <c r="T13" s="3"/>
      <c r="U13" s="11"/>
      <c r="V13" s="66"/>
      <c r="W13" s="150"/>
      <c r="X13" s="150"/>
      <c r="Y13" s="218"/>
      <c r="Z13" s="225"/>
      <c r="AA13" s="139">
        <v>6</v>
      </c>
      <c r="AB13" s="139" t="s">
        <v>345</v>
      </c>
      <c r="AD13" s="216"/>
      <c r="AE13" s="2"/>
    </row>
    <row r="14" spans="1:31" ht="17" customHeight="1">
      <c r="A14" s="2"/>
      <c r="B14" s="1"/>
      <c r="C14" s="2"/>
      <c r="D14" s="2"/>
      <c r="E14" s="2"/>
      <c r="F14" s="2"/>
      <c r="G14" s="3"/>
      <c r="H14" s="23"/>
      <c r="I14" s="34">
        <v>2000</v>
      </c>
      <c r="J14" s="2" t="s">
        <v>7</v>
      </c>
      <c r="K14" s="18">
        <v>42</v>
      </c>
      <c r="L14" s="35">
        <v>180</v>
      </c>
      <c r="M14" s="132">
        <v>32</v>
      </c>
      <c r="N14" s="18">
        <v>1300</v>
      </c>
      <c r="O14" s="132">
        <v>1</v>
      </c>
      <c r="P14" s="35">
        <f t="shared" si="0"/>
        <v>5.2</v>
      </c>
      <c r="Q14" s="2"/>
      <c r="R14" s="2"/>
      <c r="S14" s="2"/>
      <c r="T14" s="3"/>
      <c r="U14" s="11"/>
      <c r="V14" s="66"/>
      <c r="W14" s="150"/>
      <c r="X14" s="150"/>
      <c r="Y14" s="218"/>
      <c r="Z14" s="225"/>
      <c r="AA14" s="139">
        <v>1</v>
      </c>
      <c r="AB14" s="139" t="s">
        <v>346</v>
      </c>
      <c r="AD14" s="216"/>
      <c r="AE14" s="2"/>
    </row>
    <row r="15" spans="1:31" ht="17" customHeight="1">
      <c r="A15" s="2"/>
      <c r="B15" s="207" t="s">
        <v>326</v>
      </c>
      <c r="C15" s="170"/>
      <c r="D15" s="170"/>
      <c r="E15" s="170"/>
      <c r="F15" s="170"/>
      <c r="G15" s="3"/>
      <c r="H15" s="2"/>
      <c r="I15" s="34">
        <v>2003</v>
      </c>
      <c r="J15" s="2" t="s">
        <v>33</v>
      </c>
      <c r="K15" s="18">
        <v>105.9</v>
      </c>
      <c r="L15" s="35">
        <v>130</v>
      </c>
      <c r="M15" s="132">
        <v>64</v>
      </c>
      <c r="N15" s="18">
        <v>1600</v>
      </c>
      <c r="O15" s="132">
        <v>1</v>
      </c>
      <c r="P15" s="35">
        <f t="shared" si="0"/>
        <v>6.4</v>
      </c>
      <c r="Q15" s="2" t="s">
        <v>32</v>
      </c>
      <c r="R15" s="2"/>
      <c r="S15" s="2"/>
      <c r="T15" s="3"/>
      <c r="U15" s="11"/>
      <c r="V15" s="1"/>
      <c r="W15" s="2"/>
      <c r="X15" s="150" t="s">
        <v>144</v>
      </c>
      <c r="Y15" s="219">
        <v>0.5</v>
      </c>
      <c r="Z15" s="226" t="s">
        <v>347</v>
      </c>
      <c r="AA15" s="2" t="s">
        <v>349</v>
      </c>
      <c r="AC15" s="2"/>
      <c r="AD15" s="3"/>
      <c r="AE15" s="2"/>
    </row>
    <row r="16" spans="1:31" ht="17" customHeight="1">
      <c r="A16" s="2"/>
      <c r="B16" s="1"/>
      <c r="C16" s="2"/>
      <c r="D16" s="9"/>
      <c r="E16" s="10" t="s">
        <v>56</v>
      </c>
      <c r="F16" s="10" t="s">
        <v>57</v>
      </c>
      <c r="G16" s="3"/>
      <c r="H16" s="23"/>
      <c r="I16" s="34">
        <v>2007</v>
      </c>
      <c r="J16" s="49" t="s">
        <v>8</v>
      </c>
      <c r="K16" s="50">
        <v>291</v>
      </c>
      <c r="L16" s="51">
        <v>65</v>
      </c>
      <c r="M16" s="52">
        <v>64</v>
      </c>
      <c r="N16" s="50">
        <v>2000</v>
      </c>
      <c r="O16" s="52">
        <v>2</v>
      </c>
      <c r="P16" s="51">
        <f t="shared" si="0"/>
        <v>16</v>
      </c>
      <c r="Q16" s="49" t="s">
        <v>34</v>
      </c>
      <c r="R16" s="49"/>
      <c r="S16" s="2"/>
      <c r="T16" s="3"/>
      <c r="U16" s="11"/>
      <c r="V16" s="1"/>
      <c r="W16" s="2"/>
      <c r="X16" s="150" t="s">
        <v>145</v>
      </c>
      <c r="Y16" s="17">
        <v>5</v>
      </c>
      <c r="Z16" s="227" t="s">
        <v>347</v>
      </c>
      <c r="AA16" s="2" t="s">
        <v>350</v>
      </c>
      <c r="AC16" s="2"/>
      <c r="AD16" s="3"/>
      <c r="AE16" s="2"/>
    </row>
    <row r="17" spans="1:31" ht="17" customHeight="1">
      <c r="A17" s="2"/>
      <c r="B17" s="1"/>
      <c r="C17" s="2" t="s">
        <v>14</v>
      </c>
      <c r="D17" s="2"/>
      <c r="E17" s="10" t="s">
        <v>58</v>
      </c>
      <c r="F17" s="21">
        <v>4</v>
      </c>
      <c r="G17" s="3"/>
      <c r="H17" s="23"/>
      <c r="I17" s="34">
        <v>2008</v>
      </c>
      <c r="J17" s="11" t="s">
        <v>28</v>
      </c>
      <c r="K17" s="53">
        <v>731</v>
      </c>
      <c r="L17" s="54">
        <v>45</v>
      </c>
      <c r="M17" s="55">
        <v>64</v>
      </c>
      <c r="N17" s="53">
        <v>2400</v>
      </c>
      <c r="O17" s="55">
        <v>4</v>
      </c>
      <c r="P17" s="35">
        <f t="shared" si="0"/>
        <v>38.4</v>
      </c>
      <c r="Q17" s="2"/>
      <c r="R17" s="2"/>
      <c r="S17" s="2"/>
      <c r="T17" s="3"/>
      <c r="U17" s="11"/>
      <c r="V17" s="31"/>
      <c r="W17" s="32"/>
      <c r="X17" s="222" t="s">
        <v>146</v>
      </c>
      <c r="Y17" s="220">
        <v>150</v>
      </c>
      <c r="Z17" s="228" t="s">
        <v>347</v>
      </c>
      <c r="AA17" s="32" t="s">
        <v>351</v>
      </c>
      <c r="AB17" s="32"/>
      <c r="AC17" s="32"/>
      <c r="AD17" s="33"/>
      <c r="AE17" s="2"/>
    </row>
    <row r="18" spans="1:31" ht="17" customHeight="1">
      <c r="A18" s="2"/>
      <c r="B18" s="1"/>
      <c r="C18" s="2" t="s">
        <v>59</v>
      </c>
      <c r="D18" s="2"/>
      <c r="E18" s="10" t="s">
        <v>61</v>
      </c>
      <c r="F18" s="22">
        <v>5</v>
      </c>
      <c r="G18" s="13"/>
      <c r="H18" s="23"/>
      <c r="I18" s="34">
        <v>2011</v>
      </c>
      <c r="J18" s="2" t="s">
        <v>30</v>
      </c>
      <c r="K18" s="18">
        <v>995</v>
      </c>
      <c r="L18" s="35">
        <v>32</v>
      </c>
      <c r="M18" s="132">
        <v>64</v>
      </c>
      <c r="N18" s="18">
        <v>3000</v>
      </c>
      <c r="O18" s="132">
        <v>4</v>
      </c>
      <c r="P18" s="35">
        <f t="shared" si="0"/>
        <v>48</v>
      </c>
      <c r="Q18" s="2"/>
      <c r="R18" s="2"/>
      <c r="S18" s="2"/>
      <c r="T18" s="3"/>
      <c r="U18" s="11"/>
      <c r="AE18" s="2"/>
    </row>
    <row r="19" spans="1:31" ht="17" customHeight="1">
      <c r="A19" s="2"/>
      <c r="B19" s="1"/>
      <c r="C19" s="2" t="s">
        <v>60</v>
      </c>
      <c r="D19" s="2"/>
      <c r="E19" s="10" t="s">
        <v>62</v>
      </c>
      <c r="F19" s="22">
        <v>3</v>
      </c>
      <c r="G19" s="13"/>
      <c r="H19" s="23"/>
      <c r="I19" s="34">
        <v>2012</v>
      </c>
      <c r="J19" s="2" t="s">
        <v>29</v>
      </c>
      <c r="K19" s="35">
        <v>1400</v>
      </c>
      <c r="L19" s="35">
        <v>22</v>
      </c>
      <c r="M19" s="132">
        <v>64</v>
      </c>
      <c r="N19" s="18">
        <v>3500</v>
      </c>
      <c r="O19" s="132">
        <v>4</v>
      </c>
      <c r="P19" s="35">
        <f t="shared" si="0"/>
        <v>56</v>
      </c>
      <c r="Q19" s="2"/>
      <c r="R19" s="2"/>
      <c r="S19" s="2"/>
      <c r="T19" s="3"/>
      <c r="U19" s="2"/>
      <c r="V19" s="2"/>
      <c r="W19" s="2"/>
      <c r="X19" s="2"/>
      <c r="Y19" s="2"/>
      <c r="Z19" s="2"/>
      <c r="AA19" s="2"/>
      <c r="AB19" s="2"/>
      <c r="AC19" s="2"/>
      <c r="AD19" s="2"/>
      <c r="AE19" s="2"/>
    </row>
    <row r="20" spans="1:31" ht="17" customHeight="1">
      <c r="A20" s="2"/>
      <c r="B20" s="7" t="s">
        <v>71</v>
      </c>
      <c r="C20" s="2"/>
      <c r="D20" s="8"/>
      <c r="E20" s="2"/>
      <c r="F20" s="23"/>
      <c r="G20" s="13"/>
      <c r="H20" s="23"/>
      <c r="I20" s="34">
        <v>2015</v>
      </c>
      <c r="J20" s="2" t="s">
        <v>389</v>
      </c>
      <c r="K20" s="54">
        <v>1750</v>
      </c>
      <c r="L20" s="54">
        <v>14</v>
      </c>
      <c r="M20" s="132">
        <v>64</v>
      </c>
      <c r="N20" s="18">
        <v>3500</v>
      </c>
      <c r="O20" s="132">
        <v>4</v>
      </c>
      <c r="P20" s="248">
        <f t="shared" si="0"/>
        <v>56</v>
      </c>
      <c r="T20" s="3"/>
      <c r="U20" s="2"/>
      <c r="V20" s="2"/>
      <c r="W20" s="2"/>
      <c r="X20" s="2"/>
      <c r="Y20" s="2"/>
      <c r="Z20" s="2"/>
      <c r="AA20" s="2"/>
      <c r="AB20" s="2"/>
      <c r="AC20" s="2"/>
      <c r="AD20" s="2"/>
      <c r="AE20" s="2"/>
    </row>
    <row r="21" spans="1:31" ht="17" customHeight="1">
      <c r="A21" s="2"/>
      <c r="B21" s="1"/>
      <c r="C21" s="2" t="s">
        <v>63</v>
      </c>
      <c r="D21" s="2"/>
      <c r="E21" s="23"/>
      <c r="F21" s="24">
        <f>10^-6</f>
        <v>9.9999999999999995E-7</v>
      </c>
      <c r="G21" s="25" t="s">
        <v>64</v>
      </c>
      <c r="H21" s="23"/>
      <c r="I21" s="1"/>
      <c r="J21" s="2"/>
      <c r="K21" s="2"/>
      <c r="L21" s="2"/>
      <c r="M21" s="2"/>
      <c r="N21" s="2"/>
      <c r="O21" s="2"/>
      <c r="P21" s="2"/>
      <c r="Q21" s="2"/>
      <c r="R21" s="2"/>
      <c r="S21" s="2"/>
      <c r="T21" s="3"/>
      <c r="U21" s="2"/>
      <c r="V21" s="2"/>
      <c r="W21" s="2"/>
      <c r="X21" s="2"/>
      <c r="Y21" s="2"/>
      <c r="Z21" s="2"/>
      <c r="AA21" s="2"/>
      <c r="AB21" s="2"/>
      <c r="AC21" s="2"/>
      <c r="AD21" s="2"/>
      <c r="AE21" s="2"/>
    </row>
    <row r="22" spans="1:31" ht="17" customHeight="1">
      <c r="A22" s="2"/>
      <c r="B22" s="1"/>
      <c r="C22" s="2" t="s">
        <v>65</v>
      </c>
      <c r="D22" s="2"/>
      <c r="E22" s="26"/>
      <c r="F22" s="27">
        <f>F11*F21</f>
        <v>1E+16</v>
      </c>
      <c r="G22" s="28" t="s">
        <v>70</v>
      </c>
      <c r="H22" s="23"/>
      <c r="I22" s="1"/>
      <c r="J22" s="2"/>
      <c r="K22" s="2"/>
      <c r="L22" s="2"/>
      <c r="M22" s="2"/>
      <c r="N22" s="2"/>
      <c r="O22" s="2"/>
      <c r="P22" s="2"/>
      <c r="Q22" s="2"/>
      <c r="R22" s="2"/>
      <c r="S22" s="2"/>
      <c r="T22" s="3"/>
      <c r="U22" s="2"/>
      <c r="V22" s="2"/>
      <c r="W22" s="2"/>
      <c r="X22" s="2"/>
      <c r="Y22" s="2"/>
      <c r="Z22" s="2"/>
      <c r="AA22" s="2"/>
      <c r="AB22" s="2"/>
      <c r="AC22" s="2"/>
      <c r="AD22" s="2"/>
      <c r="AE22" s="2"/>
    </row>
    <row r="23" spans="1:31" ht="17" customHeight="1">
      <c r="A23" s="2"/>
      <c r="B23" s="1"/>
      <c r="C23" s="29" t="s">
        <v>66</v>
      </c>
      <c r="D23" s="29"/>
      <c r="E23" s="26"/>
      <c r="F23" s="27">
        <f>F22</f>
        <v>1E+16</v>
      </c>
      <c r="G23" s="28" t="s">
        <v>70</v>
      </c>
      <c r="H23" s="23"/>
      <c r="I23" s="1"/>
      <c r="J23" s="2"/>
      <c r="K23" s="2"/>
      <c r="L23" s="2"/>
      <c r="M23" s="2"/>
      <c r="N23" s="2"/>
      <c r="O23" s="2"/>
      <c r="P23" s="2"/>
      <c r="Q23" s="2"/>
      <c r="R23" s="2"/>
      <c r="S23" s="2"/>
      <c r="T23" s="3"/>
      <c r="U23" s="2"/>
      <c r="V23" s="2"/>
      <c r="W23" s="2"/>
      <c r="X23" s="2"/>
      <c r="Y23" s="2"/>
      <c r="Z23" s="2"/>
      <c r="AA23" s="2"/>
      <c r="AB23" s="2"/>
      <c r="AC23" s="2"/>
      <c r="AD23" s="2"/>
      <c r="AE23" s="2"/>
    </row>
    <row r="24" spans="1:31" ht="17" customHeight="1">
      <c r="A24" s="2"/>
      <c r="B24" s="1"/>
      <c r="C24" s="2" t="s">
        <v>68</v>
      </c>
      <c r="D24" s="2"/>
      <c r="E24" s="26"/>
      <c r="F24" s="27">
        <f>10^6</f>
        <v>1000000</v>
      </c>
      <c r="G24" s="28" t="s">
        <v>69</v>
      </c>
      <c r="H24" s="23"/>
      <c r="I24" s="1"/>
      <c r="J24" s="2"/>
      <c r="K24" s="2"/>
      <c r="L24" s="2"/>
      <c r="M24" s="2"/>
      <c r="N24" s="2"/>
      <c r="O24" s="2"/>
      <c r="P24" s="2"/>
      <c r="Q24" s="2"/>
      <c r="R24" s="2"/>
      <c r="S24" s="2"/>
      <c r="T24" s="3"/>
      <c r="U24" s="2"/>
      <c r="V24" s="2"/>
      <c r="W24" s="2"/>
      <c r="X24" s="2"/>
      <c r="Y24" s="2"/>
      <c r="Z24" s="2"/>
      <c r="AA24" s="2"/>
      <c r="AB24" s="2"/>
      <c r="AC24" s="2"/>
      <c r="AD24" s="2"/>
      <c r="AE24" s="2"/>
    </row>
    <row r="25" spans="1:31" ht="17" customHeight="1">
      <c r="A25" s="2"/>
      <c r="B25" s="1"/>
      <c r="C25" s="2"/>
      <c r="D25" s="2"/>
      <c r="E25" s="2"/>
      <c r="F25" s="2"/>
      <c r="G25" s="3"/>
      <c r="H25" s="23"/>
      <c r="I25" s="1"/>
      <c r="J25" s="2"/>
      <c r="K25" s="2"/>
      <c r="L25" s="2"/>
      <c r="M25" s="2"/>
      <c r="N25" s="2"/>
      <c r="O25" s="2"/>
      <c r="P25" s="2"/>
      <c r="Q25" s="2"/>
      <c r="R25" s="2"/>
      <c r="S25" s="2"/>
      <c r="T25" s="3"/>
      <c r="U25" s="2"/>
      <c r="V25" s="2"/>
      <c r="W25" s="2"/>
      <c r="X25" s="2"/>
      <c r="Y25" s="2"/>
      <c r="Z25" s="2"/>
      <c r="AA25" s="2"/>
      <c r="AB25" s="2"/>
      <c r="AC25" s="2"/>
      <c r="AD25" s="2"/>
      <c r="AE25" s="2"/>
    </row>
    <row r="26" spans="1:31" ht="17" customHeight="1">
      <c r="A26" s="2"/>
      <c r="B26" s="308" t="s">
        <v>72</v>
      </c>
      <c r="C26" s="309"/>
      <c r="D26" s="309"/>
      <c r="E26" s="309"/>
      <c r="F26" s="309"/>
      <c r="G26" s="310"/>
      <c r="H26" s="23"/>
      <c r="I26" s="1"/>
      <c r="J26" s="2"/>
      <c r="K26" s="2"/>
      <c r="L26" s="2"/>
      <c r="M26" s="2"/>
      <c r="N26" s="2"/>
      <c r="O26" s="2"/>
      <c r="P26" s="2"/>
      <c r="Q26" s="2"/>
      <c r="R26" s="2"/>
      <c r="S26" s="2"/>
      <c r="T26" s="3"/>
      <c r="U26" s="2"/>
      <c r="V26" s="2"/>
      <c r="W26" s="2"/>
      <c r="X26" s="2"/>
      <c r="Y26" s="2"/>
      <c r="Z26" s="2"/>
      <c r="AA26" s="2"/>
      <c r="AB26" s="2"/>
      <c r="AC26" s="2"/>
      <c r="AD26" s="2"/>
      <c r="AE26" s="2"/>
    </row>
    <row r="27" spans="1:31" ht="17" customHeight="1">
      <c r="A27" s="2"/>
      <c r="B27" s="1"/>
      <c r="C27" s="132" t="s">
        <v>74</v>
      </c>
      <c r="D27" s="2" t="s">
        <v>79</v>
      </c>
      <c r="E27" s="2"/>
      <c r="F27" s="2"/>
      <c r="G27" s="3"/>
      <c r="H27" s="23"/>
      <c r="I27" s="1"/>
      <c r="J27" s="2"/>
      <c r="K27" s="2"/>
      <c r="L27" s="2"/>
      <c r="M27" s="2"/>
      <c r="N27" s="2"/>
      <c r="O27" s="2"/>
      <c r="P27" s="2"/>
      <c r="Q27" s="2"/>
      <c r="R27" s="2"/>
      <c r="S27" s="2"/>
      <c r="T27" s="3"/>
      <c r="U27" s="2"/>
      <c r="V27" s="2"/>
      <c r="W27" s="2"/>
      <c r="X27" s="2"/>
      <c r="Y27" s="2"/>
      <c r="Z27" s="2"/>
      <c r="AA27" s="2"/>
      <c r="AB27" s="2"/>
      <c r="AC27" s="2"/>
      <c r="AD27" s="2"/>
      <c r="AE27" s="2"/>
    </row>
    <row r="28" spans="1:31" ht="17" customHeight="1">
      <c r="A28" s="2"/>
      <c r="B28" s="1"/>
      <c r="C28" s="132" t="s">
        <v>75</v>
      </c>
      <c r="D28" s="2" t="s">
        <v>80</v>
      </c>
      <c r="E28" s="2"/>
      <c r="F28" s="2"/>
      <c r="G28" s="3"/>
      <c r="H28" s="23"/>
      <c r="I28" s="1"/>
      <c r="J28" s="2"/>
      <c r="K28" s="2"/>
      <c r="L28" s="56"/>
      <c r="M28" s="2"/>
      <c r="N28" s="2"/>
      <c r="O28" s="2"/>
      <c r="P28" s="2"/>
      <c r="Q28" s="2"/>
      <c r="R28" s="2"/>
      <c r="S28" s="2"/>
      <c r="T28" s="3"/>
      <c r="U28" s="2"/>
      <c r="V28" s="2"/>
      <c r="W28" s="2"/>
      <c r="X28" s="2"/>
      <c r="Y28" s="2"/>
      <c r="Z28" s="2"/>
      <c r="AA28" s="2"/>
      <c r="AB28" s="2"/>
      <c r="AC28" s="2"/>
      <c r="AD28" s="2"/>
      <c r="AE28" s="2"/>
    </row>
    <row r="29" spans="1:31">
      <c r="A29" s="2"/>
      <c r="B29" s="1"/>
      <c r="C29" s="132" t="s">
        <v>76</v>
      </c>
      <c r="D29" s="2" t="s">
        <v>81</v>
      </c>
      <c r="E29" s="2"/>
      <c r="F29" s="2"/>
      <c r="G29" s="3"/>
      <c r="H29" s="23"/>
      <c r="I29" s="1"/>
      <c r="J29" s="2"/>
      <c r="K29" s="2"/>
      <c r="L29" s="56"/>
      <c r="M29" s="2"/>
      <c r="N29" s="2"/>
      <c r="O29" s="2"/>
      <c r="P29" s="2"/>
      <c r="Q29" s="2"/>
      <c r="R29" s="2"/>
      <c r="S29" s="2"/>
      <c r="T29" s="3"/>
      <c r="U29" s="2"/>
      <c r="V29" s="2"/>
      <c r="W29" s="2"/>
      <c r="X29" s="2"/>
      <c r="Y29" s="2"/>
      <c r="Z29" s="2"/>
      <c r="AA29" s="2"/>
      <c r="AB29" s="2"/>
      <c r="AC29" s="2"/>
      <c r="AD29" s="2"/>
      <c r="AE29" s="2"/>
    </row>
    <row r="30" spans="1:31">
      <c r="A30" s="2"/>
      <c r="B30" s="1"/>
      <c r="C30" s="132" t="s">
        <v>77</v>
      </c>
      <c r="D30" s="2" t="s">
        <v>82</v>
      </c>
      <c r="E30" s="2"/>
      <c r="F30" s="2"/>
      <c r="G30" s="3"/>
      <c r="H30" s="26"/>
      <c r="I30" s="1"/>
      <c r="J30" s="2"/>
      <c r="K30" s="2"/>
      <c r="L30" s="2"/>
      <c r="M30" s="2"/>
      <c r="N30" s="2"/>
      <c r="O30" s="2"/>
      <c r="P30" s="2"/>
      <c r="Q30" s="2"/>
      <c r="R30" s="2"/>
      <c r="S30" s="2"/>
      <c r="T30" s="3"/>
      <c r="U30" s="2"/>
      <c r="V30" s="132"/>
      <c r="W30" s="132"/>
      <c r="X30" s="132"/>
      <c r="Y30" s="132"/>
      <c r="Z30" s="132"/>
      <c r="AA30" s="132"/>
      <c r="AB30" s="2"/>
      <c r="AC30" s="2"/>
      <c r="AD30" s="2"/>
      <c r="AE30" s="2"/>
    </row>
    <row r="31" spans="1:31">
      <c r="A31" s="2"/>
      <c r="B31" s="1"/>
      <c r="C31" s="132" t="s">
        <v>78</v>
      </c>
      <c r="D31" s="2" t="s">
        <v>83</v>
      </c>
      <c r="E31" s="2"/>
      <c r="F31" s="2"/>
      <c r="G31" s="3"/>
      <c r="H31" s="26"/>
      <c r="I31" s="1"/>
      <c r="J31" s="2"/>
      <c r="K31" s="2"/>
      <c r="L31" s="2"/>
      <c r="M31" s="2"/>
      <c r="N31" s="2"/>
      <c r="O31" s="2"/>
      <c r="P31" s="2"/>
      <c r="Q31" s="2"/>
      <c r="R31" s="2"/>
      <c r="S31" s="2"/>
      <c r="T31" s="3"/>
      <c r="U31" s="2"/>
      <c r="V31" s="2"/>
      <c r="W31" s="2"/>
      <c r="X31" s="2"/>
      <c r="Y31" s="2"/>
      <c r="Z31" s="2"/>
      <c r="AA31" s="2"/>
      <c r="AB31" s="2"/>
      <c r="AC31" s="2"/>
      <c r="AD31" s="2"/>
      <c r="AE31" s="2"/>
    </row>
    <row r="32" spans="1:31">
      <c r="A32" s="2"/>
      <c r="B32" s="1"/>
      <c r="C32" s="8" t="s">
        <v>84</v>
      </c>
      <c r="D32" s="17" t="s">
        <v>87</v>
      </c>
      <c r="E32" s="2" t="s">
        <v>67</v>
      </c>
      <c r="F32" s="2"/>
      <c r="G32" s="3"/>
      <c r="H32" s="26"/>
      <c r="I32" s="1"/>
      <c r="J32" s="2"/>
      <c r="K32" s="2"/>
      <c r="L32" s="2"/>
      <c r="M32" s="2"/>
      <c r="N32" s="2"/>
      <c r="O32" s="2"/>
      <c r="P32" s="2"/>
      <c r="Q32" s="2"/>
      <c r="R32" s="2"/>
      <c r="S32" s="2"/>
      <c r="T32" s="3"/>
      <c r="U32" s="2"/>
      <c r="V32" s="2"/>
      <c r="W32" s="2"/>
      <c r="X32" s="2"/>
      <c r="Y32" s="2"/>
      <c r="Z32" s="2"/>
      <c r="AA32" s="2"/>
      <c r="AB32" s="2"/>
      <c r="AC32" s="2"/>
      <c r="AD32" s="2"/>
      <c r="AE32" s="2"/>
    </row>
    <row r="33" spans="1:31">
      <c r="A33" s="2"/>
      <c r="B33" s="1"/>
      <c r="C33" s="2"/>
      <c r="D33" s="17" t="s">
        <v>86</v>
      </c>
      <c r="E33" s="23" t="s">
        <v>85</v>
      </c>
      <c r="F33" s="2"/>
      <c r="G33" s="3"/>
      <c r="H33" s="26"/>
      <c r="I33" s="1"/>
      <c r="J33" s="2"/>
      <c r="K33" s="2"/>
      <c r="L33" s="2"/>
      <c r="M33" s="2"/>
      <c r="N33" s="2"/>
      <c r="O33" s="2"/>
      <c r="P33" s="2"/>
      <c r="Q33" s="2"/>
      <c r="R33" s="2"/>
      <c r="S33" s="2"/>
      <c r="T33" s="3"/>
      <c r="U33" s="2"/>
      <c r="V33" s="2"/>
      <c r="W33" s="2"/>
      <c r="X33" s="2"/>
      <c r="Y33" s="2"/>
      <c r="Z33" s="2"/>
      <c r="AA33" s="2"/>
      <c r="AB33" s="2"/>
      <c r="AC33" s="2"/>
      <c r="AD33" s="2"/>
      <c r="AE33" s="2"/>
    </row>
    <row r="34" spans="1:31">
      <c r="A34" s="2"/>
      <c r="B34" s="1"/>
      <c r="C34" s="8" t="s">
        <v>88</v>
      </c>
      <c r="D34" s="2" t="s">
        <v>89</v>
      </c>
      <c r="E34" s="2"/>
      <c r="F34" s="2"/>
      <c r="G34" s="3"/>
      <c r="H34" s="2"/>
      <c r="I34" s="1"/>
      <c r="J34" s="2"/>
      <c r="K34" s="2"/>
      <c r="L34" s="2"/>
      <c r="M34" s="2"/>
      <c r="N34" s="2"/>
      <c r="O34" s="2"/>
      <c r="P34" s="2"/>
      <c r="Q34" s="2"/>
      <c r="R34" s="2"/>
      <c r="S34" s="2"/>
      <c r="T34" s="3"/>
      <c r="U34" s="2"/>
      <c r="V34" s="2"/>
      <c r="W34" s="2"/>
      <c r="X34" s="2"/>
      <c r="Y34" s="2"/>
      <c r="Z34" s="2"/>
      <c r="AA34" s="2"/>
      <c r="AB34" s="2"/>
      <c r="AC34" s="2"/>
      <c r="AD34" s="2"/>
      <c r="AE34" s="2"/>
    </row>
    <row r="35" spans="1:31">
      <c r="A35" s="2"/>
      <c r="B35" s="1"/>
      <c r="C35" s="2"/>
      <c r="D35" s="2" t="s">
        <v>90</v>
      </c>
      <c r="E35" s="2"/>
      <c r="F35" s="2"/>
      <c r="G35" s="3"/>
      <c r="H35" s="2"/>
      <c r="I35" s="1"/>
      <c r="J35" s="2"/>
      <c r="K35" s="2"/>
      <c r="L35" s="2"/>
      <c r="M35" s="2"/>
      <c r="N35" s="2"/>
      <c r="O35" s="2"/>
      <c r="P35" s="2"/>
      <c r="Q35" s="2"/>
      <c r="R35" s="2"/>
      <c r="S35" s="2"/>
      <c r="T35" s="3"/>
      <c r="U35" s="2"/>
      <c r="V35" s="2"/>
      <c r="W35" s="2"/>
      <c r="X35" s="2"/>
      <c r="Y35" s="2"/>
      <c r="Z35" s="2"/>
      <c r="AA35" s="2"/>
      <c r="AB35" s="2"/>
      <c r="AC35" s="2"/>
      <c r="AD35" s="2"/>
      <c r="AE35" s="2"/>
    </row>
    <row r="36" spans="1:31">
      <c r="A36" s="2"/>
      <c r="B36" s="1"/>
      <c r="C36" s="8" t="s">
        <v>91</v>
      </c>
      <c r="D36" s="2" t="s">
        <v>92</v>
      </c>
      <c r="E36" s="2"/>
      <c r="F36" s="2"/>
      <c r="G36" s="3"/>
      <c r="H36" s="2"/>
      <c r="I36" s="31"/>
      <c r="J36" s="32"/>
      <c r="K36" s="32"/>
      <c r="L36" s="32"/>
      <c r="M36" s="32"/>
      <c r="N36" s="32"/>
      <c r="O36" s="32"/>
      <c r="P36" s="32"/>
      <c r="Q36" s="32"/>
      <c r="R36" s="32"/>
      <c r="S36" s="32"/>
      <c r="T36" s="33"/>
      <c r="U36" s="2"/>
      <c r="V36" s="2"/>
      <c r="W36" s="2"/>
      <c r="X36" s="2"/>
      <c r="Y36" s="2"/>
      <c r="Z36" s="2"/>
      <c r="AA36" s="2"/>
      <c r="AB36" s="2"/>
      <c r="AC36" s="2"/>
      <c r="AD36" s="2"/>
      <c r="AE36" s="2"/>
    </row>
    <row r="37" spans="1:31">
      <c r="A37" s="2"/>
      <c r="B37" s="1"/>
      <c r="C37" s="2"/>
      <c r="D37" s="2" t="s">
        <v>93</v>
      </c>
      <c r="E37" s="2"/>
      <c r="F37" s="2"/>
      <c r="G37" s="3"/>
      <c r="H37" s="2"/>
      <c r="I37" s="2"/>
      <c r="J37" s="2"/>
      <c r="K37" s="2"/>
      <c r="L37" s="2"/>
      <c r="M37" s="2"/>
      <c r="N37" s="2"/>
      <c r="O37" s="2"/>
      <c r="P37" s="2"/>
      <c r="Q37" s="2"/>
      <c r="R37" s="2"/>
      <c r="S37" s="2"/>
      <c r="T37" s="2"/>
      <c r="U37" s="2"/>
      <c r="V37" s="2"/>
      <c r="W37" s="2"/>
      <c r="X37" s="2"/>
      <c r="Y37" s="2"/>
      <c r="Z37" s="2"/>
      <c r="AA37" s="2"/>
      <c r="AB37" s="2"/>
      <c r="AC37" s="2"/>
      <c r="AD37" s="2"/>
      <c r="AE37" s="2"/>
    </row>
    <row r="38" spans="1:31">
      <c r="A38" s="2"/>
      <c r="B38" s="1"/>
      <c r="C38" s="8" t="s">
        <v>94</v>
      </c>
      <c r="D38" s="2" t="s">
        <v>95</v>
      </c>
      <c r="E38" s="2"/>
      <c r="F38" s="2"/>
      <c r="G38" s="3"/>
      <c r="H38" s="2"/>
      <c r="I38" s="2"/>
      <c r="J38" s="2"/>
      <c r="K38" s="2"/>
      <c r="L38" s="2"/>
      <c r="M38" s="2"/>
      <c r="N38" s="2"/>
      <c r="O38" s="2"/>
      <c r="P38" s="2"/>
      <c r="Q38" s="2"/>
      <c r="R38" s="2"/>
      <c r="S38" s="2"/>
      <c r="T38" s="2"/>
      <c r="U38" s="2"/>
      <c r="V38" s="2"/>
      <c r="W38" s="2"/>
      <c r="X38" s="2"/>
      <c r="Y38" s="2"/>
      <c r="Z38" s="2"/>
      <c r="AA38" s="2"/>
      <c r="AB38" s="2"/>
      <c r="AC38" s="2"/>
      <c r="AD38" s="2"/>
      <c r="AE38" s="2"/>
    </row>
    <row r="39" spans="1:31">
      <c r="A39" s="2"/>
      <c r="B39" s="1"/>
      <c r="C39" s="2"/>
      <c r="D39" s="2"/>
      <c r="E39" s="2"/>
      <c r="F39" s="2"/>
      <c r="G39" s="3"/>
      <c r="H39" s="2"/>
      <c r="I39" s="2"/>
      <c r="J39" s="2"/>
      <c r="K39" s="2"/>
      <c r="L39" s="2"/>
      <c r="M39" s="2"/>
      <c r="N39" s="2"/>
      <c r="O39" s="2"/>
      <c r="P39" s="2"/>
      <c r="Q39" s="2"/>
      <c r="R39" s="2"/>
      <c r="S39" s="2"/>
      <c r="T39" s="2"/>
      <c r="U39" s="2"/>
      <c r="V39" s="2"/>
      <c r="W39" s="2"/>
      <c r="X39" s="2"/>
      <c r="Y39" s="2"/>
      <c r="Z39" s="2"/>
      <c r="AA39" s="2"/>
      <c r="AB39" s="2"/>
      <c r="AC39" s="2"/>
      <c r="AD39" s="2"/>
      <c r="AE39" s="2"/>
    </row>
    <row r="40" spans="1:31">
      <c r="A40" s="2"/>
      <c r="B40" s="308" t="s">
        <v>96</v>
      </c>
      <c r="C40" s="309"/>
      <c r="D40" s="309"/>
      <c r="E40" s="309"/>
      <c r="F40" s="309"/>
      <c r="G40" s="310"/>
      <c r="H40" s="2"/>
      <c r="I40" s="2"/>
      <c r="J40" s="2"/>
      <c r="K40" s="2"/>
      <c r="L40" s="2"/>
      <c r="M40" s="2"/>
      <c r="N40" s="2"/>
      <c r="O40" s="2"/>
      <c r="P40" s="2"/>
      <c r="Q40" s="2"/>
      <c r="R40" s="2"/>
      <c r="S40" s="2"/>
      <c r="T40" s="2"/>
      <c r="U40" s="2"/>
      <c r="V40" s="2"/>
      <c r="W40" s="2"/>
      <c r="X40" s="2"/>
      <c r="Y40" s="2"/>
      <c r="Z40" s="2"/>
      <c r="AA40" s="2"/>
      <c r="AB40" s="2"/>
      <c r="AC40" s="2"/>
      <c r="AD40" s="2"/>
      <c r="AE40" s="2"/>
    </row>
    <row r="41" spans="1:31">
      <c r="A41" s="2"/>
      <c r="B41" s="1"/>
      <c r="C41" s="8" t="s">
        <v>97</v>
      </c>
      <c r="D41" s="2"/>
      <c r="E41" s="2"/>
      <c r="F41" s="2"/>
      <c r="G41" s="3"/>
      <c r="H41" s="2"/>
      <c r="I41" s="2"/>
      <c r="J41" s="2"/>
      <c r="K41" s="2"/>
      <c r="L41" s="2"/>
      <c r="M41" s="2"/>
      <c r="N41" s="2"/>
      <c r="O41" s="2"/>
      <c r="P41" s="2"/>
      <c r="Q41" s="2"/>
      <c r="R41" s="2"/>
      <c r="S41" s="2"/>
      <c r="T41" s="2"/>
      <c r="U41" s="2"/>
      <c r="V41" s="2"/>
      <c r="W41" s="2"/>
      <c r="X41" s="2"/>
      <c r="Y41" s="2"/>
      <c r="Z41" s="2"/>
      <c r="AA41" s="2"/>
      <c r="AB41" s="2"/>
      <c r="AC41" s="2"/>
      <c r="AD41" s="2"/>
      <c r="AE41" s="2"/>
    </row>
    <row r="42" spans="1:31">
      <c r="A42" s="2"/>
      <c r="B42" s="1"/>
      <c r="C42" s="2" t="s">
        <v>98</v>
      </c>
      <c r="D42" s="2"/>
      <c r="E42" s="2"/>
      <c r="F42" s="2"/>
      <c r="G42" s="3"/>
      <c r="H42" s="2"/>
      <c r="I42" s="2"/>
      <c r="J42" s="2"/>
      <c r="K42" s="2"/>
      <c r="L42" s="2"/>
      <c r="M42" s="2"/>
      <c r="N42" s="2"/>
      <c r="O42" s="2"/>
      <c r="P42" s="2"/>
      <c r="Q42" s="2"/>
      <c r="R42" s="2"/>
      <c r="S42" s="2"/>
      <c r="T42" s="2"/>
      <c r="U42" s="2"/>
      <c r="V42" s="2"/>
      <c r="W42" s="2"/>
      <c r="X42" s="2"/>
      <c r="Y42" s="2"/>
      <c r="Z42" s="2"/>
      <c r="AA42" s="2"/>
      <c r="AB42" s="2"/>
      <c r="AC42" s="2"/>
      <c r="AD42" s="2"/>
      <c r="AE42" s="2"/>
    </row>
    <row r="43" spans="1:31">
      <c r="A43" s="2"/>
      <c r="B43" s="1"/>
      <c r="C43" s="2" t="s">
        <v>99</v>
      </c>
      <c r="D43" s="2"/>
      <c r="E43" s="2"/>
      <c r="F43" s="2"/>
      <c r="G43" s="3"/>
      <c r="H43" s="2"/>
      <c r="I43" s="2"/>
      <c r="J43" s="2"/>
      <c r="K43" s="2"/>
      <c r="L43" s="2"/>
      <c r="M43" s="2"/>
      <c r="N43" s="2"/>
      <c r="O43" s="2"/>
      <c r="P43" s="2"/>
      <c r="Q43" s="2"/>
      <c r="R43" s="2"/>
      <c r="S43" s="2"/>
      <c r="T43" s="2"/>
      <c r="U43" s="2"/>
      <c r="V43" s="2"/>
      <c r="W43" s="2"/>
      <c r="X43" s="2"/>
      <c r="Y43" s="2"/>
      <c r="Z43" s="2"/>
      <c r="AA43" s="2"/>
      <c r="AB43" s="2"/>
      <c r="AC43" s="2"/>
      <c r="AD43" s="2"/>
      <c r="AE43" s="2"/>
    </row>
    <row r="44" spans="1:31">
      <c r="A44" s="2"/>
      <c r="B44" s="31"/>
      <c r="C44" s="32" t="s">
        <v>100</v>
      </c>
      <c r="D44" s="32"/>
      <c r="E44" s="32"/>
      <c r="F44" s="32"/>
      <c r="G44" s="33"/>
      <c r="H44" s="2"/>
      <c r="I44" s="2"/>
      <c r="J44" s="2"/>
      <c r="K44" s="2"/>
      <c r="L44" s="2"/>
      <c r="M44" s="2"/>
      <c r="N44" s="2"/>
      <c r="O44" s="2"/>
      <c r="P44" s="2"/>
      <c r="Q44" s="2"/>
      <c r="R44" s="2"/>
      <c r="S44" s="2"/>
      <c r="T44" s="2"/>
      <c r="U44" s="2"/>
      <c r="V44" s="2"/>
      <c r="W44" s="2"/>
      <c r="X44" s="2"/>
      <c r="Y44" s="2"/>
      <c r="Z44" s="2"/>
      <c r="AA44" s="2"/>
      <c r="AB44" s="2"/>
      <c r="AC44" s="2"/>
      <c r="AD44" s="2"/>
      <c r="AE44" s="2"/>
    </row>
    <row r="45" spans="1:31">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row>
  </sheetData>
  <sortState ref="I6:O13">
    <sortCondition ref="I6:I13"/>
  </sortState>
  <mergeCells count="18">
    <mergeCell ref="AA4:AD4"/>
    <mergeCell ref="V6:W6"/>
    <mergeCell ref="V7:W7"/>
    <mergeCell ref="V2:AD2"/>
    <mergeCell ref="V3:AD3"/>
    <mergeCell ref="X5:Y5"/>
    <mergeCell ref="X6:Y6"/>
    <mergeCell ref="X7:Y7"/>
    <mergeCell ref="X4:Y4"/>
    <mergeCell ref="AA5:AB5"/>
    <mergeCell ref="AA6:AB6"/>
    <mergeCell ref="AA7:AB7"/>
    <mergeCell ref="B26:G26"/>
    <mergeCell ref="B40:G40"/>
    <mergeCell ref="B2:G2"/>
    <mergeCell ref="Q4:T4"/>
    <mergeCell ref="I2:T2"/>
    <mergeCell ref="I3:T3"/>
  </mergeCells>
  <hyperlinks>
    <hyperlink ref="C7" r:id="rId1" xr:uid="{00000000-0004-0000-0000-000000000000}"/>
    <hyperlink ref="C9" r:id="rId2" xr:uid="{00000000-0004-0000-0000-000001000000}"/>
    <hyperlink ref="B15" r:id="rId3" xr:uid="{00000000-0004-0000-0000-000002000000}"/>
  </hyperlinks>
  <pageMargins left="0.75" right="0.75" top="1" bottom="1" header="0.5" footer="0.5"/>
  <pageSetup orientation="portrait" horizontalDpi="4294967292" verticalDpi="4294967292"/>
  <drawing r:id="rId4"/>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65"/>
  <sheetViews>
    <sheetView showGridLines="0" showRuler="0" workbookViewId="0">
      <selection activeCell="AA1" sqref="AA1"/>
    </sheetView>
  </sheetViews>
  <sheetFormatPr baseColWidth="10" defaultRowHeight="16"/>
  <cols>
    <col min="1" max="1" width="1.6640625" customWidth="1"/>
    <col min="2" max="2" width="8.5" customWidth="1"/>
    <col min="3" max="3" width="5.1640625" style="58" customWidth="1"/>
    <col min="4" max="6" width="4.1640625" style="58" customWidth="1"/>
    <col min="7" max="8" width="3.1640625" style="58" customWidth="1"/>
    <col min="9" max="9" width="3.1640625" customWidth="1"/>
    <col min="10" max="13" width="2.1640625" bestFit="1" customWidth="1"/>
    <col min="14" max="14" width="5.1640625" bestFit="1" customWidth="1"/>
    <col min="15" max="15" width="4.1640625" bestFit="1" customWidth="1"/>
    <col min="16" max="16" width="3.1640625" bestFit="1" customWidth="1"/>
    <col min="17" max="17" width="2.1640625" bestFit="1" customWidth="1"/>
    <col min="18" max="18" width="5.1640625" bestFit="1" customWidth="1"/>
    <col min="19" max="19" width="4.1640625" style="58" bestFit="1" customWidth="1"/>
    <col min="20" max="20" width="3.1640625" bestFit="1" customWidth="1"/>
    <col min="21" max="21" width="2.5" bestFit="1" customWidth="1"/>
    <col min="22" max="22" width="3.1640625" customWidth="1"/>
    <col min="23" max="23" width="10.1640625" customWidth="1"/>
    <col min="24" max="24" width="43.6640625" customWidth="1"/>
    <col min="25" max="25" width="5.1640625" customWidth="1"/>
    <col min="26" max="26" width="1.1640625" customWidth="1"/>
  </cols>
  <sheetData>
    <row r="1" spans="1:26" ht="32" customHeight="1">
      <c r="B1" s="171" t="s">
        <v>333</v>
      </c>
    </row>
    <row r="2" spans="1:26" s="61" customFormat="1" ht="37" customHeight="1">
      <c r="A2" s="194"/>
      <c r="B2" s="311" t="s">
        <v>134</v>
      </c>
      <c r="C2" s="312"/>
      <c r="D2" s="312"/>
      <c r="E2" s="312"/>
      <c r="F2" s="312"/>
      <c r="G2" s="312"/>
      <c r="H2" s="312"/>
      <c r="I2" s="312"/>
      <c r="J2" s="312"/>
      <c r="K2" s="312"/>
      <c r="L2" s="312"/>
      <c r="M2" s="312"/>
      <c r="N2" s="312"/>
      <c r="O2" s="312"/>
      <c r="P2" s="312"/>
      <c r="Q2" s="312"/>
      <c r="R2" s="312"/>
      <c r="S2" s="312"/>
      <c r="T2" s="312"/>
      <c r="U2" s="313"/>
      <c r="V2" s="172"/>
      <c r="W2" s="326" t="s">
        <v>135</v>
      </c>
      <c r="X2" s="334"/>
      <c r="Y2" s="327"/>
      <c r="Z2" s="194"/>
    </row>
    <row r="3" spans="1:26" s="60" customFormat="1" ht="19">
      <c r="A3" s="195"/>
      <c r="B3" s="196"/>
      <c r="C3" s="335" t="s">
        <v>114</v>
      </c>
      <c r="D3" s="336"/>
      <c r="E3" s="336"/>
      <c r="F3" s="336"/>
      <c r="G3" s="336"/>
      <c r="H3" s="336"/>
      <c r="I3" s="336"/>
      <c r="J3" s="336"/>
      <c r="K3" s="336"/>
      <c r="L3" s="336"/>
      <c r="M3" s="337"/>
      <c r="N3" s="335" t="s">
        <v>116</v>
      </c>
      <c r="O3" s="336"/>
      <c r="P3" s="336"/>
      <c r="Q3" s="337"/>
      <c r="R3" s="335" t="s">
        <v>115</v>
      </c>
      <c r="S3" s="336"/>
      <c r="T3" s="336"/>
      <c r="U3" s="337"/>
      <c r="V3" s="133"/>
      <c r="W3" s="196"/>
      <c r="X3" s="133"/>
      <c r="Y3" s="134"/>
      <c r="Z3" s="195"/>
    </row>
    <row r="4" spans="1:26">
      <c r="A4" s="2"/>
      <c r="B4" s="255" t="s">
        <v>117</v>
      </c>
      <c r="C4" s="338">
        <v>2</v>
      </c>
      <c r="D4" s="339"/>
      <c r="E4" s="339"/>
      <c r="F4" s="339"/>
      <c r="G4" s="339"/>
      <c r="H4" s="339"/>
      <c r="I4" s="339"/>
      <c r="J4" s="339"/>
      <c r="K4" s="339"/>
      <c r="L4" s="339"/>
      <c r="M4" s="340"/>
      <c r="N4" s="338">
        <v>10</v>
      </c>
      <c r="O4" s="339"/>
      <c r="P4" s="339"/>
      <c r="Q4" s="340"/>
      <c r="R4" s="339">
        <v>16</v>
      </c>
      <c r="S4" s="339"/>
      <c r="T4" s="339"/>
      <c r="U4" s="340"/>
      <c r="V4" s="2"/>
      <c r="W4" s="197" t="s">
        <v>136</v>
      </c>
      <c r="X4" s="68" t="s">
        <v>137</v>
      </c>
      <c r="Y4" s="3"/>
      <c r="Z4" s="2"/>
    </row>
    <row r="5" spans="1:26">
      <c r="A5" s="2"/>
      <c r="B5" s="30" t="s">
        <v>108</v>
      </c>
      <c r="C5" s="97">
        <v>10</v>
      </c>
      <c r="D5" s="132">
        <v>9</v>
      </c>
      <c r="E5" s="132">
        <v>8</v>
      </c>
      <c r="F5" s="132">
        <v>7</v>
      </c>
      <c r="G5" s="132">
        <v>6</v>
      </c>
      <c r="H5" s="132">
        <v>5</v>
      </c>
      <c r="I5" s="132">
        <v>4</v>
      </c>
      <c r="J5" s="132">
        <v>3</v>
      </c>
      <c r="K5" s="132">
        <v>2</v>
      </c>
      <c r="L5" s="132">
        <v>1</v>
      </c>
      <c r="M5" s="6">
        <v>0</v>
      </c>
      <c r="N5" s="97">
        <v>3</v>
      </c>
      <c r="O5" s="132">
        <v>2</v>
      </c>
      <c r="P5" s="132">
        <v>1</v>
      </c>
      <c r="Q5" s="6">
        <v>0</v>
      </c>
      <c r="R5" s="132">
        <v>3</v>
      </c>
      <c r="S5" s="132">
        <v>2</v>
      </c>
      <c r="T5" s="132">
        <v>1</v>
      </c>
      <c r="U5" s="6">
        <v>0</v>
      </c>
      <c r="V5" s="2"/>
      <c r="W5" s="97">
        <v>1</v>
      </c>
      <c r="X5" s="69">
        <f>2^W5</f>
        <v>2</v>
      </c>
      <c r="Y5" s="3"/>
      <c r="Z5" s="2"/>
    </row>
    <row r="6" spans="1:26">
      <c r="A6" s="2"/>
      <c r="B6" s="256" t="s">
        <v>118</v>
      </c>
      <c r="C6" s="257">
        <f t="shared" ref="C6:M6" si="0">$C$4^C5</f>
        <v>1024</v>
      </c>
      <c r="D6" s="258">
        <f t="shared" si="0"/>
        <v>512</v>
      </c>
      <c r="E6" s="258">
        <f t="shared" si="0"/>
        <v>256</v>
      </c>
      <c r="F6" s="258">
        <f t="shared" si="0"/>
        <v>128</v>
      </c>
      <c r="G6" s="258">
        <f t="shared" si="0"/>
        <v>64</v>
      </c>
      <c r="H6" s="258">
        <f t="shared" si="0"/>
        <v>32</v>
      </c>
      <c r="I6" s="258">
        <f t="shared" si="0"/>
        <v>16</v>
      </c>
      <c r="J6" s="258">
        <f t="shared" si="0"/>
        <v>8</v>
      </c>
      <c r="K6" s="258">
        <f t="shared" si="0"/>
        <v>4</v>
      </c>
      <c r="L6" s="258">
        <f t="shared" si="0"/>
        <v>2</v>
      </c>
      <c r="M6" s="259">
        <f t="shared" si="0"/>
        <v>1</v>
      </c>
      <c r="N6" s="257">
        <f>$N$4^N5</f>
        <v>1000</v>
      </c>
      <c r="O6" s="258">
        <f>$N$4^O5</f>
        <v>100</v>
      </c>
      <c r="P6" s="258">
        <f>$N$4^P5</f>
        <v>10</v>
      </c>
      <c r="Q6" s="259">
        <f>$N$4^Q5</f>
        <v>1</v>
      </c>
      <c r="R6" s="258">
        <f>$R$4^R5</f>
        <v>4096</v>
      </c>
      <c r="S6" s="258">
        <f>$R$4^S5</f>
        <v>256</v>
      </c>
      <c r="T6" s="258">
        <f>$R$4^T5</f>
        <v>16</v>
      </c>
      <c r="U6" s="259">
        <f>$R$4^U5</f>
        <v>1</v>
      </c>
      <c r="V6" s="2"/>
      <c r="W6" s="97">
        <v>2</v>
      </c>
      <c r="X6" s="69">
        <f>2^W6</f>
        <v>4</v>
      </c>
      <c r="Y6" s="3"/>
      <c r="Z6" s="2"/>
    </row>
    <row r="7" spans="1:26">
      <c r="A7" s="2"/>
      <c r="B7" s="1"/>
      <c r="C7" s="97"/>
      <c r="D7" s="132"/>
      <c r="E7" s="132"/>
      <c r="F7" s="132"/>
      <c r="G7" s="132"/>
      <c r="H7" s="132"/>
      <c r="I7" s="132"/>
      <c r="J7" s="132"/>
      <c r="K7" s="249"/>
      <c r="L7" s="249"/>
      <c r="M7" s="250">
        <v>0</v>
      </c>
      <c r="N7" s="97"/>
      <c r="O7" s="132"/>
      <c r="P7" s="132"/>
      <c r="Q7" s="6">
        <v>0</v>
      </c>
      <c r="R7" s="161"/>
      <c r="S7" s="161"/>
      <c r="T7" s="161"/>
      <c r="U7" s="6">
        <v>0</v>
      </c>
      <c r="V7" s="2"/>
      <c r="W7" s="97">
        <v>3</v>
      </c>
      <c r="X7" s="69">
        <f t="shared" ref="X7:X11" si="1">2^W7</f>
        <v>8</v>
      </c>
      <c r="Y7" s="3"/>
      <c r="Z7" s="2"/>
    </row>
    <row r="8" spans="1:26">
      <c r="A8" s="2"/>
      <c r="B8" s="1"/>
      <c r="C8" s="97"/>
      <c r="D8" s="132"/>
      <c r="E8" s="132"/>
      <c r="F8" s="132"/>
      <c r="G8" s="132"/>
      <c r="H8" s="132"/>
      <c r="I8" s="132"/>
      <c r="J8" s="132"/>
      <c r="K8" s="132"/>
      <c r="L8" s="132"/>
      <c r="M8" s="6">
        <v>1</v>
      </c>
      <c r="N8" s="97"/>
      <c r="O8" s="132"/>
      <c r="P8" s="132"/>
      <c r="Q8" s="6">
        <v>1</v>
      </c>
      <c r="R8" s="132"/>
      <c r="S8" s="132"/>
      <c r="T8" s="132"/>
      <c r="U8" s="6">
        <v>1</v>
      </c>
      <c r="V8" s="2"/>
      <c r="W8" s="97">
        <v>4</v>
      </c>
      <c r="X8" s="69">
        <f t="shared" si="1"/>
        <v>16</v>
      </c>
      <c r="Y8" s="3"/>
      <c r="Z8" s="2"/>
    </row>
    <row r="9" spans="1:26">
      <c r="A9" s="2"/>
      <c r="B9" s="1"/>
      <c r="C9" s="97"/>
      <c r="D9" s="132"/>
      <c r="E9" s="132"/>
      <c r="F9" s="132"/>
      <c r="G9" s="132"/>
      <c r="H9" s="132"/>
      <c r="I9" s="132"/>
      <c r="J9" s="132"/>
      <c r="K9" s="132"/>
      <c r="L9" s="132">
        <v>1</v>
      </c>
      <c r="M9" s="6">
        <v>0</v>
      </c>
      <c r="N9" s="97"/>
      <c r="O9" s="132"/>
      <c r="P9" s="132"/>
      <c r="Q9" s="6">
        <f>Q8+1</f>
        <v>2</v>
      </c>
      <c r="R9" s="132"/>
      <c r="S9" s="132"/>
      <c r="T9" s="132"/>
      <c r="U9" s="6">
        <v>2</v>
      </c>
      <c r="V9" s="2"/>
      <c r="W9" s="97">
        <v>5</v>
      </c>
      <c r="X9" s="69">
        <f t="shared" si="1"/>
        <v>32</v>
      </c>
      <c r="Y9" s="3"/>
      <c r="Z9" s="2"/>
    </row>
    <row r="10" spans="1:26">
      <c r="A10" s="2"/>
      <c r="B10" s="1"/>
      <c r="C10" s="97"/>
      <c r="D10" s="132"/>
      <c r="E10" s="132"/>
      <c r="F10" s="132"/>
      <c r="G10" s="132"/>
      <c r="H10" s="132"/>
      <c r="I10" s="132"/>
      <c r="J10" s="132"/>
      <c r="K10" s="132"/>
      <c r="L10" s="132">
        <v>1</v>
      </c>
      <c r="M10" s="6">
        <v>1</v>
      </c>
      <c r="N10" s="97"/>
      <c r="O10" s="132"/>
      <c r="P10" s="132"/>
      <c r="Q10" s="6">
        <f t="shared" ref="Q10:Q36" si="2">Q9+1</f>
        <v>3</v>
      </c>
      <c r="R10" s="132"/>
      <c r="S10" s="132"/>
      <c r="T10" s="132"/>
      <c r="U10" s="6">
        <v>3</v>
      </c>
      <c r="V10" s="2"/>
      <c r="W10" s="97">
        <v>6</v>
      </c>
      <c r="X10" s="69">
        <f t="shared" si="1"/>
        <v>64</v>
      </c>
      <c r="Y10" s="3"/>
      <c r="Z10" s="2"/>
    </row>
    <row r="11" spans="1:26">
      <c r="A11" s="2"/>
      <c r="B11" s="1"/>
      <c r="C11" s="97"/>
      <c r="D11" s="132"/>
      <c r="E11" s="132"/>
      <c r="F11" s="132"/>
      <c r="G11" s="132"/>
      <c r="H11" s="132"/>
      <c r="I11" s="132"/>
      <c r="J11" s="132"/>
      <c r="K11" s="132">
        <v>1</v>
      </c>
      <c r="L11" s="132">
        <v>0</v>
      </c>
      <c r="M11" s="6">
        <v>0</v>
      </c>
      <c r="N11" s="97"/>
      <c r="O11" s="132"/>
      <c r="P11" s="132"/>
      <c r="Q11" s="6">
        <f t="shared" si="2"/>
        <v>4</v>
      </c>
      <c r="R11" s="132"/>
      <c r="S11" s="132"/>
      <c r="T11" s="132"/>
      <c r="U11" s="6">
        <v>4</v>
      </c>
      <c r="V11" s="2"/>
      <c r="W11" s="97">
        <v>7</v>
      </c>
      <c r="X11" s="69">
        <f t="shared" si="1"/>
        <v>128</v>
      </c>
      <c r="Y11" s="3"/>
      <c r="Z11" s="2"/>
    </row>
    <row r="12" spans="1:26">
      <c r="A12" s="2"/>
      <c r="B12" s="1"/>
      <c r="C12" s="97"/>
      <c r="D12" s="132"/>
      <c r="E12" s="132"/>
      <c r="F12" s="132"/>
      <c r="G12" s="132"/>
      <c r="H12" s="132"/>
      <c r="I12" s="132"/>
      <c r="J12" s="132"/>
      <c r="K12" s="132">
        <v>1</v>
      </c>
      <c r="L12" s="132">
        <v>0</v>
      </c>
      <c r="M12" s="6">
        <v>1</v>
      </c>
      <c r="N12" s="97"/>
      <c r="O12" s="132"/>
      <c r="P12" s="132"/>
      <c r="Q12" s="6">
        <f t="shared" si="2"/>
        <v>5</v>
      </c>
      <c r="R12" s="132"/>
      <c r="S12" s="132"/>
      <c r="T12" s="132"/>
      <c r="U12" s="6">
        <v>5</v>
      </c>
      <c r="V12" s="2"/>
      <c r="W12" s="97">
        <v>8</v>
      </c>
      <c r="X12" s="69">
        <f t="shared" ref="X12" si="3">2^W12</f>
        <v>256</v>
      </c>
      <c r="Y12" s="3"/>
      <c r="Z12" s="2"/>
    </row>
    <row r="13" spans="1:26">
      <c r="A13" s="2"/>
      <c r="B13" s="1"/>
      <c r="C13" s="97"/>
      <c r="D13" s="132"/>
      <c r="E13" s="132"/>
      <c r="F13" s="132"/>
      <c r="G13" s="132"/>
      <c r="H13" s="132"/>
      <c r="I13" s="132"/>
      <c r="J13" s="132"/>
      <c r="K13" s="132">
        <v>1</v>
      </c>
      <c r="L13" s="132">
        <v>1</v>
      </c>
      <c r="M13" s="6">
        <v>0</v>
      </c>
      <c r="N13" s="97"/>
      <c r="O13" s="132"/>
      <c r="P13" s="132"/>
      <c r="Q13" s="6">
        <f t="shared" si="2"/>
        <v>6</v>
      </c>
      <c r="R13" s="132"/>
      <c r="S13" s="132"/>
      <c r="T13" s="132"/>
      <c r="U13" s="6">
        <v>6</v>
      </c>
      <c r="V13" s="2"/>
      <c r="W13" s="97"/>
      <c r="X13" s="2"/>
      <c r="Y13" s="3"/>
      <c r="Z13" s="2"/>
    </row>
    <row r="14" spans="1:26">
      <c r="A14" s="2"/>
      <c r="B14" s="1"/>
      <c r="C14" s="97"/>
      <c r="D14" s="132"/>
      <c r="E14" s="132"/>
      <c r="F14" s="132"/>
      <c r="G14" s="132"/>
      <c r="H14" s="132"/>
      <c r="I14" s="132"/>
      <c r="J14" s="132"/>
      <c r="K14" s="132">
        <v>1</v>
      </c>
      <c r="L14" s="132">
        <v>1</v>
      </c>
      <c r="M14" s="6">
        <v>1</v>
      </c>
      <c r="N14" s="97"/>
      <c r="O14" s="132"/>
      <c r="P14" s="132"/>
      <c r="Q14" s="6">
        <f t="shared" si="2"/>
        <v>7</v>
      </c>
      <c r="R14" s="132"/>
      <c r="S14" s="132"/>
      <c r="T14" s="132"/>
      <c r="U14" s="6">
        <v>7</v>
      </c>
      <c r="V14" s="2"/>
      <c r="W14" s="97">
        <v>16</v>
      </c>
      <c r="X14" s="71">
        <f t="shared" ref="X14" si="4">2^W14</f>
        <v>65536</v>
      </c>
      <c r="Y14" s="72" t="s">
        <v>130</v>
      </c>
      <c r="Z14" s="132"/>
    </row>
    <row r="15" spans="1:26">
      <c r="A15" s="2"/>
      <c r="B15" s="1"/>
      <c r="C15" s="97"/>
      <c r="D15" s="132"/>
      <c r="E15" s="132"/>
      <c r="F15" s="132"/>
      <c r="G15" s="132"/>
      <c r="H15" s="132"/>
      <c r="I15" s="132"/>
      <c r="J15" s="132">
        <v>1</v>
      </c>
      <c r="K15" s="132">
        <v>0</v>
      </c>
      <c r="L15" s="132">
        <v>0</v>
      </c>
      <c r="M15" s="6">
        <v>0</v>
      </c>
      <c r="N15" s="97"/>
      <c r="O15" s="132"/>
      <c r="P15" s="132"/>
      <c r="Q15" s="6">
        <f t="shared" si="2"/>
        <v>8</v>
      </c>
      <c r="R15" s="132"/>
      <c r="S15" s="132"/>
      <c r="T15" s="132"/>
      <c r="U15" s="6">
        <v>8</v>
      </c>
      <c r="V15" s="2"/>
      <c r="W15" s="97">
        <v>32</v>
      </c>
      <c r="X15" s="71">
        <f t="shared" ref="X15" si="5">2^W15</f>
        <v>4294967296</v>
      </c>
      <c r="Y15" s="72" t="s">
        <v>131</v>
      </c>
      <c r="Z15" s="132"/>
    </row>
    <row r="16" spans="1:26">
      <c r="A16" s="2"/>
      <c r="B16" s="1"/>
      <c r="C16" s="97"/>
      <c r="D16" s="132"/>
      <c r="E16" s="132"/>
      <c r="F16" s="132"/>
      <c r="G16" s="132"/>
      <c r="H16" s="132"/>
      <c r="I16" s="132"/>
      <c r="J16" s="132">
        <v>1</v>
      </c>
      <c r="K16" s="132">
        <v>0</v>
      </c>
      <c r="L16" s="132">
        <v>0</v>
      </c>
      <c r="M16" s="6">
        <v>1</v>
      </c>
      <c r="N16" s="97"/>
      <c r="O16" s="132"/>
      <c r="P16" s="132"/>
      <c r="Q16" s="6">
        <f t="shared" si="2"/>
        <v>9</v>
      </c>
      <c r="R16" s="132"/>
      <c r="S16" s="132"/>
      <c r="T16" s="132"/>
      <c r="U16" s="6">
        <v>9</v>
      </c>
      <c r="V16" s="2"/>
      <c r="W16" s="97">
        <v>64</v>
      </c>
      <c r="X16" s="71">
        <f t="shared" ref="X16" si="6">2^W16</f>
        <v>1.8446744073709552E+19</v>
      </c>
      <c r="Y16" s="72" t="s">
        <v>132</v>
      </c>
      <c r="Z16" s="2"/>
    </row>
    <row r="17" spans="1:26">
      <c r="A17" s="2"/>
      <c r="B17" s="1"/>
      <c r="C17" s="97"/>
      <c r="D17" s="132"/>
      <c r="E17" s="132"/>
      <c r="F17" s="132"/>
      <c r="G17" s="132"/>
      <c r="H17" s="132"/>
      <c r="I17" s="132"/>
      <c r="J17" s="132">
        <v>1</v>
      </c>
      <c r="K17" s="132">
        <v>0</v>
      </c>
      <c r="L17" s="132">
        <v>1</v>
      </c>
      <c r="M17" s="6">
        <v>0</v>
      </c>
      <c r="N17" s="97"/>
      <c r="O17" s="132"/>
      <c r="P17" s="132">
        <v>1</v>
      </c>
      <c r="Q17" s="6">
        <v>0</v>
      </c>
      <c r="R17" s="132"/>
      <c r="S17" s="132"/>
      <c r="T17" s="132"/>
      <c r="U17" s="6" t="s">
        <v>109</v>
      </c>
      <c r="V17" s="2"/>
      <c r="W17" s="97">
        <v>128</v>
      </c>
      <c r="X17" s="71">
        <f>2^W17</f>
        <v>3.4028236692093846E+38</v>
      </c>
      <c r="Y17" s="72" t="s">
        <v>133</v>
      </c>
      <c r="Z17" s="2"/>
    </row>
    <row r="18" spans="1:26">
      <c r="A18" s="2"/>
      <c r="B18" s="1"/>
      <c r="C18" s="97"/>
      <c r="D18" s="132"/>
      <c r="E18" s="132"/>
      <c r="F18" s="132"/>
      <c r="G18" s="132"/>
      <c r="H18" s="132"/>
      <c r="I18" s="132"/>
      <c r="J18" s="132">
        <v>1</v>
      </c>
      <c r="K18" s="132">
        <v>0</v>
      </c>
      <c r="L18" s="132">
        <v>1</v>
      </c>
      <c r="M18" s="6">
        <v>1</v>
      </c>
      <c r="N18" s="97"/>
      <c r="O18" s="132"/>
      <c r="P18" s="132">
        <v>1</v>
      </c>
      <c r="Q18" s="6">
        <v>1</v>
      </c>
      <c r="R18" s="132"/>
      <c r="S18" s="132"/>
      <c r="T18" s="132"/>
      <c r="U18" s="6" t="s">
        <v>62</v>
      </c>
      <c r="V18" s="2"/>
      <c r="W18" s="1"/>
      <c r="X18" s="2"/>
      <c r="Y18" s="3"/>
      <c r="Z18" s="2"/>
    </row>
    <row r="19" spans="1:26">
      <c r="A19" s="2"/>
      <c r="B19" s="1"/>
      <c r="C19" s="97"/>
      <c r="D19" s="132"/>
      <c r="E19" s="132"/>
      <c r="F19" s="132"/>
      <c r="G19" s="132"/>
      <c r="H19" s="132"/>
      <c r="I19" s="132"/>
      <c r="J19" s="132">
        <v>1</v>
      </c>
      <c r="K19" s="132">
        <v>1</v>
      </c>
      <c r="L19" s="132">
        <v>0</v>
      </c>
      <c r="M19" s="6">
        <v>0</v>
      </c>
      <c r="N19" s="97"/>
      <c r="O19" s="132"/>
      <c r="P19" s="132">
        <v>1</v>
      </c>
      <c r="Q19" s="6">
        <f>Q18+1</f>
        <v>2</v>
      </c>
      <c r="R19" s="132"/>
      <c r="S19" s="132"/>
      <c r="T19" s="132"/>
      <c r="U19" s="6" t="s">
        <v>110</v>
      </c>
      <c r="V19" s="2"/>
      <c r="W19" s="332" t="s">
        <v>106</v>
      </c>
      <c r="X19" s="341" t="s">
        <v>141</v>
      </c>
      <c r="Y19" s="3"/>
      <c r="Z19" s="2"/>
    </row>
    <row r="20" spans="1:26">
      <c r="A20" s="2"/>
      <c r="B20" s="1"/>
      <c r="C20" s="97"/>
      <c r="D20" s="132"/>
      <c r="E20" s="132"/>
      <c r="F20" s="132"/>
      <c r="G20" s="132"/>
      <c r="H20" s="132"/>
      <c r="I20" s="132"/>
      <c r="J20" s="132">
        <v>1</v>
      </c>
      <c r="K20" s="132">
        <v>1</v>
      </c>
      <c r="L20" s="132">
        <v>0</v>
      </c>
      <c r="M20" s="6">
        <v>1</v>
      </c>
      <c r="N20" s="97"/>
      <c r="O20" s="132"/>
      <c r="P20" s="132">
        <v>1</v>
      </c>
      <c r="Q20" s="6">
        <f t="shared" si="2"/>
        <v>3</v>
      </c>
      <c r="R20" s="132"/>
      <c r="S20" s="132"/>
      <c r="T20" s="132"/>
      <c r="U20" s="6" t="s">
        <v>111</v>
      </c>
      <c r="V20" s="2"/>
      <c r="W20" s="332"/>
      <c r="X20" s="341"/>
      <c r="Y20" s="73"/>
      <c r="Z20" s="2"/>
    </row>
    <row r="21" spans="1:26">
      <c r="A21" s="2"/>
      <c r="B21" s="1"/>
      <c r="C21" s="97"/>
      <c r="D21" s="132"/>
      <c r="E21" s="132"/>
      <c r="F21" s="132"/>
      <c r="G21" s="132"/>
      <c r="H21" s="132"/>
      <c r="I21" s="132"/>
      <c r="J21" s="132">
        <v>1</v>
      </c>
      <c r="K21" s="132">
        <v>1</v>
      </c>
      <c r="L21" s="132">
        <v>1</v>
      </c>
      <c r="M21" s="6">
        <v>0</v>
      </c>
      <c r="N21" s="97"/>
      <c r="O21" s="132"/>
      <c r="P21" s="132">
        <v>1</v>
      </c>
      <c r="Q21" s="6">
        <f t="shared" si="2"/>
        <v>4</v>
      </c>
      <c r="R21" s="132"/>
      <c r="S21" s="132"/>
      <c r="T21" s="132"/>
      <c r="U21" s="6" t="s">
        <v>112</v>
      </c>
      <c r="V21" s="2"/>
      <c r="W21" s="1"/>
      <c r="X21" s="67"/>
      <c r="Y21" s="73"/>
      <c r="Z21" s="2"/>
    </row>
    <row r="22" spans="1:26">
      <c r="A22" s="2"/>
      <c r="B22" s="1"/>
      <c r="C22" s="97"/>
      <c r="D22" s="132"/>
      <c r="E22" s="132"/>
      <c r="F22" s="132"/>
      <c r="G22" s="132"/>
      <c r="H22" s="132"/>
      <c r="I22" s="132"/>
      <c r="J22" s="132">
        <v>1</v>
      </c>
      <c r="K22" s="132">
        <v>1</v>
      </c>
      <c r="L22" s="132">
        <v>1</v>
      </c>
      <c r="M22" s="6">
        <v>1</v>
      </c>
      <c r="N22" s="97"/>
      <c r="O22" s="132"/>
      <c r="P22" s="132">
        <v>1</v>
      </c>
      <c r="Q22" s="6">
        <f t="shared" si="2"/>
        <v>5</v>
      </c>
      <c r="R22" s="132"/>
      <c r="S22" s="132"/>
      <c r="T22" s="132"/>
      <c r="U22" s="6" t="s">
        <v>113</v>
      </c>
      <c r="V22" s="2"/>
      <c r="W22" s="332" t="s">
        <v>107</v>
      </c>
      <c r="X22" s="330" t="s">
        <v>147</v>
      </c>
      <c r="Y22" s="3"/>
      <c r="Z22" s="2"/>
    </row>
    <row r="23" spans="1:26">
      <c r="A23" s="2"/>
      <c r="B23" s="1"/>
      <c r="C23" s="97"/>
      <c r="D23" s="132"/>
      <c r="E23" s="132"/>
      <c r="F23" s="132"/>
      <c r="G23" s="132"/>
      <c r="H23" s="132"/>
      <c r="I23" s="132">
        <v>1</v>
      </c>
      <c r="J23" s="132">
        <v>0</v>
      </c>
      <c r="K23" s="132">
        <v>0</v>
      </c>
      <c r="L23" s="132">
        <v>0</v>
      </c>
      <c r="M23" s="6">
        <v>0</v>
      </c>
      <c r="N23" s="97"/>
      <c r="O23" s="132"/>
      <c r="P23" s="132">
        <v>1</v>
      </c>
      <c r="Q23" s="6">
        <f t="shared" si="2"/>
        <v>6</v>
      </c>
      <c r="R23" s="132"/>
      <c r="S23" s="132"/>
      <c r="T23" s="132">
        <v>1</v>
      </c>
      <c r="U23" s="6">
        <v>0</v>
      </c>
      <c r="V23" s="2"/>
      <c r="W23" s="333"/>
      <c r="X23" s="331"/>
      <c r="Y23" s="33"/>
      <c r="Z23" s="2"/>
    </row>
    <row r="24" spans="1:26">
      <c r="A24" s="2"/>
      <c r="B24" s="1"/>
      <c r="C24" s="97"/>
      <c r="D24" s="132"/>
      <c r="E24" s="132"/>
      <c r="F24" s="132"/>
      <c r="G24" s="132"/>
      <c r="H24" s="132"/>
      <c r="I24" s="132">
        <v>1</v>
      </c>
      <c r="J24" s="132">
        <v>0</v>
      </c>
      <c r="K24" s="132">
        <v>0</v>
      </c>
      <c r="L24" s="132">
        <v>0</v>
      </c>
      <c r="M24" s="6">
        <v>1</v>
      </c>
      <c r="N24" s="97"/>
      <c r="O24" s="132"/>
      <c r="P24" s="132">
        <v>1</v>
      </c>
      <c r="Q24" s="6">
        <f t="shared" si="2"/>
        <v>7</v>
      </c>
      <c r="R24" s="132"/>
      <c r="S24" s="132"/>
      <c r="T24" s="132">
        <v>1</v>
      </c>
      <c r="U24" s="6">
        <v>1</v>
      </c>
      <c r="V24" s="2"/>
      <c r="W24" s="2"/>
      <c r="X24" s="2"/>
      <c r="Y24" s="2"/>
      <c r="Z24" s="2"/>
    </row>
    <row r="25" spans="1:26">
      <c r="A25" s="2"/>
      <c r="B25" s="1"/>
      <c r="C25" s="97"/>
      <c r="D25" s="132"/>
      <c r="E25" s="132"/>
      <c r="F25" s="132"/>
      <c r="G25" s="132"/>
      <c r="H25" s="132"/>
      <c r="I25" s="132">
        <v>1</v>
      </c>
      <c r="J25" s="132">
        <v>0</v>
      </c>
      <c r="K25" s="132">
        <v>0</v>
      </c>
      <c r="L25" s="132">
        <v>1</v>
      </c>
      <c r="M25" s="6">
        <v>0</v>
      </c>
      <c r="N25" s="97"/>
      <c r="O25" s="132"/>
      <c r="P25" s="132">
        <v>1</v>
      </c>
      <c r="Q25" s="6">
        <f t="shared" si="2"/>
        <v>8</v>
      </c>
      <c r="R25" s="132"/>
      <c r="S25" s="132"/>
      <c r="T25" s="132">
        <v>1</v>
      </c>
      <c r="U25" s="6">
        <v>2</v>
      </c>
      <c r="V25" s="2"/>
      <c r="W25" s="2"/>
      <c r="X25" s="2"/>
      <c r="Y25" s="2"/>
      <c r="Z25" s="2"/>
    </row>
    <row r="26" spans="1:26">
      <c r="A26" s="2"/>
      <c r="B26" s="1"/>
      <c r="C26" s="97"/>
      <c r="D26" s="132"/>
      <c r="E26" s="132"/>
      <c r="F26" s="132"/>
      <c r="G26" s="132"/>
      <c r="H26" s="132"/>
      <c r="I26" s="132">
        <v>1</v>
      </c>
      <c r="J26" s="132">
        <v>0</v>
      </c>
      <c r="K26" s="132">
        <v>0</v>
      </c>
      <c r="L26" s="132">
        <v>1</v>
      </c>
      <c r="M26" s="6">
        <v>1</v>
      </c>
      <c r="N26" s="97"/>
      <c r="O26" s="132"/>
      <c r="P26" s="132">
        <v>1</v>
      </c>
      <c r="Q26" s="6">
        <f t="shared" si="2"/>
        <v>9</v>
      </c>
      <c r="R26" s="132"/>
      <c r="S26" s="132"/>
      <c r="T26" s="132">
        <v>1</v>
      </c>
      <c r="U26" s="6">
        <v>3</v>
      </c>
      <c r="V26" s="2"/>
      <c r="W26" s="2"/>
      <c r="X26" s="2"/>
      <c r="Y26" s="2"/>
      <c r="Z26" s="2"/>
    </row>
    <row r="27" spans="1:26">
      <c r="A27" s="2"/>
      <c r="B27" s="1"/>
      <c r="C27" s="97"/>
      <c r="D27" s="132"/>
      <c r="E27" s="132"/>
      <c r="F27" s="132"/>
      <c r="G27" s="132"/>
      <c r="H27" s="132"/>
      <c r="I27" s="132">
        <v>1</v>
      </c>
      <c r="J27" s="132">
        <v>0</v>
      </c>
      <c r="K27" s="132">
        <v>1</v>
      </c>
      <c r="L27" s="132">
        <v>0</v>
      </c>
      <c r="M27" s="6">
        <v>0</v>
      </c>
      <c r="N27" s="97"/>
      <c r="O27" s="132"/>
      <c r="P27" s="132">
        <v>2</v>
      </c>
      <c r="Q27" s="6">
        <v>0</v>
      </c>
      <c r="R27" s="132"/>
      <c r="S27" s="132"/>
      <c r="T27" s="132">
        <v>1</v>
      </c>
      <c r="U27" s="6">
        <v>4</v>
      </c>
      <c r="V27" s="2"/>
      <c r="W27" s="2"/>
      <c r="X27" s="2"/>
      <c r="Y27" s="2"/>
      <c r="Z27" s="2"/>
    </row>
    <row r="28" spans="1:26">
      <c r="A28" s="2"/>
      <c r="B28" s="1"/>
      <c r="C28" s="97"/>
      <c r="D28" s="132"/>
      <c r="E28" s="132"/>
      <c r="F28" s="132"/>
      <c r="G28" s="132"/>
      <c r="H28" s="132"/>
      <c r="I28" s="132">
        <v>1</v>
      </c>
      <c r="J28" s="132">
        <v>0</v>
      </c>
      <c r="K28" s="132">
        <v>1</v>
      </c>
      <c r="L28" s="132">
        <v>0</v>
      </c>
      <c r="M28" s="6">
        <v>1</v>
      </c>
      <c r="N28" s="97"/>
      <c r="O28" s="132"/>
      <c r="P28" s="132">
        <v>2</v>
      </c>
      <c r="Q28" s="6">
        <v>1</v>
      </c>
      <c r="R28" s="132"/>
      <c r="S28" s="132"/>
      <c r="T28" s="132">
        <v>1</v>
      </c>
      <c r="U28" s="6">
        <v>5</v>
      </c>
      <c r="V28" s="2"/>
      <c r="W28" s="2"/>
      <c r="X28" s="2"/>
      <c r="Y28" s="2"/>
      <c r="Z28" s="2"/>
    </row>
    <row r="29" spans="1:26" ht="18" customHeight="1">
      <c r="A29" s="2"/>
      <c r="B29" s="1"/>
      <c r="C29" s="97"/>
      <c r="D29" s="132"/>
      <c r="E29" s="132"/>
      <c r="F29" s="132"/>
      <c r="G29" s="132"/>
      <c r="H29" s="132"/>
      <c r="I29" s="132">
        <v>1</v>
      </c>
      <c r="J29" s="132">
        <v>0</v>
      </c>
      <c r="K29" s="132">
        <v>1</v>
      </c>
      <c r="L29" s="132">
        <v>1</v>
      </c>
      <c r="M29" s="6">
        <v>0</v>
      </c>
      <c r="N29" s="97"/>
      <c r="O29" s="132"/>
      <c r="P29" s="132">
        <v>2</v>
      </c>
      <c r="Q29" s="6">
        <f>Q28+1</f>
        <v>2</v>
      </c>
      <c r="R29" s="132"/>
      <c r="S29" s="132"/>
      <c r="T29" s="132">
        <v>1</v>
      </c>
      <c r="U29" s="6">
        <v>6</v>
      </c>
      <c r="V29" s="2"/>
      <c r="Y29" s="2"/>
      <c r="Z29" s="2"/>
    </row>
    <row r="30" spans="1:26" ht="15" customHeight="1">
      <c r="A30" s="2"/>
      <c r="B30" s="1"/>
      <c r="C30" s="97"/>
      <c r="D30" s="132"/>
      <c r="E30" s="132"/>
      <c r="F30" s="132"/>
      <c r="G30" s="132"/>
      <c r="H30" s="132"/>
      <c r="I30" s="132">
        <v>1</v>
      </c>
      <c r="J30" s="132">
        <v>0</v>
      </c>
      <c r="K30" s="132">
        <v>1</v>
      </c>
      <c r="L30" s="132">
        <v>1</v>
      </c>
      <c r="M30" s="6">
        <v>1</v>
      </c>
      <c r="N30" s="97"/>
      <c r="O30" s="132"/>
      <c r="P30" s="132">
        <v>2</v>
      </c>
      <c r="Q30" s="6">
        <f t="shared" si="2"/>
        <v>3</v>
      </c>
      <c r="R30" s="132"/>
      <c r="S30" s="132"/>
      <c r="T30" s="132">
        <v>1</v>
      </c>
      <c r="U30" s="6">
        <v>7</v>
      </c>
      <c r="V30" s="2"/>
      <c r="Y30" s="2"/>
      <c r="Z30" s="2"/>
    </row>
    <row r="31" spans="1:26" ht="18" customHeight="1">
      <c r="A31" s="2"/>
      <c r="B31" s="1"/>
      <c r="C31" s="97"/>
      <c r="D31" s="132"/>
      <c r="E31" s="132"/>
      <c r="F31" s="132"/>
      <c r="G31" s="132"/>
      <c r="H31" s="132"/>
      <c r="I31" s="132">
        <v>1</v>
      </c>
      <c r="J31" s="132">
        <v>1</v>
      </c>
      <c r="K31" s="132">
        <v>0</v>
      </c>
      <c r="L31" s="132">
        <v>0</v>
      </c>
      <c r="M31" s="6">
        <v>0</v>
      </c>
      <c r="N31" s="97"/>
      <c r="O31" s="132"/>
      <c r="P31" s="132">
        <v>2</v>
      </c>
      <c r="Q31" s="6">
        <f t="shared" si="2"/>
        <v>4</v>
      </c>
      <c r="R31" s="132"/>
      <c r="S31" s="132"/>
      <c r="T31" s="132">
        <v>1</v>
      </c>
      <c r="U31" s="6">
        <v>8</v>
      </c>
      <c r="V31" s="2"/>
      <c r="W31" s="326" t="s">
        <v>1</v>
      </c>
      <c r="X31" s="327"/>
      <c r="Y31" s="2"/>
      <c r="Z31" s="2"/>
    </row>
    <row r="32" spans="1:26" ht="18" customHeight="1">
      <c r="A32" s="2"/>
      <c r="B32" s="1"/>
      <c r="C32" s="97"/>
      <c r="D32" s="132"/>
      <c r="E32" s="132"/>
      <c r="F32" s="132"/>
      <c r="G32" s="132"/>
      <c r="H32" s="132"/>
      <c r="I32" s="132">
        <v>1</v>
      </c>
      <c r="J32" s="132">
        <v>1</v>
      </c>
      <c r="K32" s="132">
        <v>0</v>
      </c>
      <c r="L32" s="132">
        <v>0</v>
      </c>
      <c r="M32" s="6">
        <v>1</v>
      </c>
      <c r="N32" s="97"/>
      <c r="O32" s="132"/>
      <c r="P32" s="132">
        <v>2</v>
      </c>
      <c r="Q32" s="6">
        <f t="shared" si="2"/>
        <v>5</v>
      </c>
      <c r="R32" s="132"/>
      <c r="S32" s="132"/>
      <c r="T32" s="132">
        <v>1</v>
      </c>
      <c r="U32" s="6">
        <v>9</v>
      </c>
      <c r="V32" s="2"/>
      <c r="W32" s="328"/>
      <c r="X32" s="329"/>
      <c r="Y32" s="2"/>
      <c r="Z32" s="2"/>
    </row>
    <row r="33" spans="1:26">
      <c r="A33" s="2"/>
      <c r="B33" s="1"/>
      <c r="C33" s="97"/>
      <c r="D33" s="132"/>
      <c r="E33" s="132"/>
      <c r="F33" s="132"/>
      <c r="G33" s="132"/>
      <c r="H33" s="132"/>
      <c r="I33" s="132">
        <v>1</v>
      </c>
      <c r="J33" s="132">
        <v>1</v>
      </c>
      <c r="K33" s="132">
        <v>0</v>
      </c>
      <c r="L33" s="132">
        <v>1</v>
      </c>
      <c r="M33" s="6">
        <v>0</v>
      </c>
      <c r="N33" s="97"/>
      <c r="O33" s="132"/>
      <c r="P33" s="132">
        <v>2</v>
      </c>
      <c r="Q33" s="6">
        <f t="shared" si="2"/>
        <v>6</v>
      </c>
      <c r="R33" s="132"/>
      <c r="S33" s="132"/>
      <c r="T33" s="132">
        <v>1</v>
      </c>
      <c r="U33" s="6" t="s">
        <v>109</v>
      </c>
      <c r="V33" s="2"/>
      <c r="W33" s="1">
        <v>33</v>
      </c>
      <c r="X33" s="3" t="s">
        <v>123</v>
      </c>
      <c r="Y33" s="2"/>
      <c r="Z33" s="2"/>
    </row>
    <row r="34" spans="1:26">
      <c r="A34" s="2"/>
      <c r="B34" s="1"/>
      <c r="C34" s="97"/>
      <c r="D34" s="132"/>
      <c r="E34" s="132"/>
      <c r="F34" s="132"/>
      <c r="G34" s="132"/>
      <c r="H34" s="132"/>
      <c r="I34" s="132">
        <v>1</v>
      </c>
      <c r="J34" s="132">
        <v>1</v>
      </c>
      <c r="K34" s="132">
        <v>0</v>
      </c>
      <c r="L34" s="132">
        <v>1</v>
      </c>
      <c r="M34" s="6">
        <v>1</v>
      </c>
      <c r="N34" s="97"/>
      <c r="O34" s="132"/>
      <c r="P34" s="132">
        <v>2</v>
      </c>
      <c r="Q34" s="6">
        <f t="shared" si="2"/>
        <v>7</v>
      </c>
      <c r="R34" s="132"/>
      <c r="S34" s="132"/>
      <c r="T34" s="132">
        <v>1</v>
      </c>
      <c r="U34" s="6" t="s">
        <v>62</v>
      </c>
      <c r="V34" s="2"/>
      <c r="W34" s="1">
        <v>33</v>
      </c>
      <c r="X34" s="3" t="s">
        <v>119</v>
      </c>
      <c r="Y34" s="2"/>
      <c r="Z34" s="2"/>
    </row>
    <row r="35" spans="1:26">
      <c r="A35" s="2"/>
      <c r="B35" s="1"/>
      <c r="C35" s="97"/>
      <c r="D35" s="132"/>
      <c r="E35" s="132"/>
      <c r="F35" s="132"/>
      <c r="G35" s="132"/>
      <c r="H35" s="132"/>
      <c r="I35" s="132">
        <v>1</v>
      </c>
      <c r="J35" s="132">
        <v>1</v>
      </c>
      <c r="K35" s="132">
        <v>1</v>
      </c>
      <c r="L35" s="132">
        <v>0</v>
      </c>
      <c r="M35" s="6">
        <v>0</v>
      </c>
      <c r="N35" s="97"/>
      <c r="O35" s="132"/>
      <c r="P35" s="132">
        <v>2</v>
      </c>
      <c r="Q35" s="6">
        <f t="shared" si="2"/>
        <v>8</v>
      </c>
      <c r="R35" s="132"/>
      <c r="S35" s="132"/>
      <c r="T35" s="132">
        <v>1</v>
      </c>
      <c r="U35" s="6" t="s">
        <v>110</v>
      </c>
      <c r="V35" s="2"/>
      <c r="W35" s="1">
        <v>10</v>
      </c>
      <c r="X35" s="3" t="s">
        <v>120</v>
      </c>
      <c r="Y35" s="2"/>
      <c r="Z35" s="2"/>
    </row>
    <row r="36" spans="1:26">
      <c r="A36" s="2"/>
      <c r="B36" s="1"/>
      <c r="C36" s="97"/>
      <c r="D36" s="132"/>
      <c r="E36" s="132"/>
      <c r="F36" s="132"/>
      <c r="G36" s="132"/>
      <c r="H36" s="132"/>
      <c r="I36" s="132">
        <v>1</v>
      </c>
      <c r="J36" s="132">
        <v>1</v>
      </c>
      <c r="K36" s="132">
        <v>1</v>
      </c>
      <c r="L36" s="132">
        <v>0</v>
      </c>
      <c r="M36" s="6">
        <v>1</v>
      </c>
      <c r="N36" s="97"/>
      <c r="O36" s="132"/>
      <c r="P36" s="132">
        <v>2</v>
      </c>
      <c r="Q36" s="6">
        <f t="shared" si="2"/>
        <v>9</v>
      </c>
      <c r="R36" s="132"/>
      <c r="S36" s="132"/>
      <c r="T36" s="132">
        <v>1</v>
      </c>
      <c r="U36" s="6" t="s">
        <v>111</v>
      </c>
      <c r="V36" s="2"/>
      <c r="W36" s="1">
        <v>26</v>
      </c>
      <c r="X36" s="3" t="s">
        <v>121</v>
      </c>
      <c r="Y36" s="2"/>
      <c r="Z36" s="2"/>
    </row>
    <row r="37" spans="1:26">
      <c r="A37" s="2"/>
      <c r="B37" s="1"/>
      <c r="C37" s="97"/>
      <c r="D37" s="132"/>
      <c r="E37" s="132"/>
      <c r="F37" s="132"/>
      <c r="G37" s="132"/>
      <c r="H37" s="132"/>
      <c r="I37" s="132">
        <v>1</v>
      </c>
      <c r="J37" s="132">
        <v>1</v>
      </c>
      <c r="K37" s="132">
        <v>1</v>
      </c>
      <c r="L37" s="132">
        <v>1</v>
      </c>
      <c r="M37" s="6">
        <v>0</v>
      </c>
      <c r="N37" s="97"/>
      <c r="O37" s="132"/>
      <c r="P37" s="132">
        <v>3</v>
      </c>
      <c r="Q37" s="6">
        <v>0</v>
      </c>
      <c r="R37" s="132"/>
      <c r="S37" s="132"/>
      <c r="T37" s="132">
        <v>1</v>
      </c>
      <c r="U37" s="6" t="s">
        <v>112</v>
      </c>
      <c r="V37" s="2"/>
      <c r="W37" s="1">
        <v>26</v>
      </c>
      <c r="X37" s="3" t="s">
        <v>122</v>
      </c>
      <c r="Y37" s="2"/>
      <c r="Z37" s="2"/>
    </row>
    <row r="38" spans="1:26">
      <c r="A38" s="2"/>
      <c r="B38" s="1"/>
      <c r="C38" s="97"/>
      <c r="D38" s="132"/>
      <c r="E38" s="132"/>
      <c r="F38" s="132"/>
      <c r="G38" s="132"/>
      <c r="H38" s="132"/>
      <c r="I38" s="132">
        <v>1</v>
      </c>
      <c r="J38" s="132">
        <v>1</v>
      </c>
      <c r="K38" s="132">
        <v>1</v>
      </c>
      <c r="L38" s="132">
        <v>1</v>
      </c>
      <c r="M38" s="6">
        <v>1</v>
      </c>
      <c r="N38" s="97"/>
      <c r="O38" s="132"/>
      <c r="P38" s="132">
        <v>3</v>
      </c>
      <c r="Q38" s="6">
        <v>1</v>
      </c>
      <c r="R38" s="132"/>
      <c r="S38" s="132"/>
      <c r="T38" s="132">
        <v>1</v>
      </c>
      <c r="U38" s="6" t="s">
        <v>113</v>
      </c>
      <c r="V38" s="2"/>
      <c r="W38" s="198">
        <f>SUM(W33:W37)</f>
        <v>128</v>
      </c>
      <c r="X38" s="199" t="s">
        <v>124</v>
      </c>
      <c r="Y38" s="2"/>
      <c r="Z38" s="2"/>
    </row>
    <row r="39" spans="1:26" ht="15" customHeight="1">
      <c r="A39" s="2"/>
      <c r="B39" s="1"/>
      <c r="C39" s="97"/>
      <c r="D39" s="132"/>
      <c r="E39" s="132"/>
      <c r="F39" s="132"/>
      <c r="G39" s="132"/>
      <c r="H39" s="132"/>
      <c r="I39" s="132"/>
      <c r="J39" s="132"/>
      <c r="K39" s="132"/>
      <c r="L39" s="132"/>
      <c r="M39" s="6"/>
      <c r="N39" s="97"/>
      <c r="O39" s="132"/>
      <c r="P39" s="132"/>
      <c r="Q39" s="6"/>
      <c r="R39" s="132"/>
      <c r="S39" s="132"/>
      <c r="T39" s="132"/>
      <c r="U39" s="6"/>
      <c r="V39" s="2"/>
      <c r="Y39" s="2"/>
      <c r="Z39" s="2"/>
    </row>
    <row r="40" spans="1:26" ht="18" customHeight="1">
      <c r="A40" s="2"/>
      <c r="B40" s="1"/>
      <c r="C40" s="97"/>
      <c r="D40" s="132"/>
      <c r="E40" s="132"/>
      <c r="F40" s="132"/>
      <c r="G40" s="132"/>
      <c r="H40" s="132"/>
      <c r="I40" s="2"/>
      <c r="J40" s="2"/>
      <c r="K40" s="2"/>
      <c r="L40" s="2"/>
      <c r="M40" s="3"/>
      <c r="N40" s="1"/>
      <c r="O40" s="2"/>
      <c r="P40" s="2"/>
      <c r="Q40" s="3"/>
      <c r="R40" s="2"/>
      <c r="S40" s="132"/>
      <c r="T40" s="2"/>
      <c r="U40" s="3"/>
      <c r="V40" s="2"/>
      <c r="W40" s="326" t="s">
        <v>129</v>
      </c>
      <c r="X40" s="327"/>
      <c r="Y40" s="2"/>
      <c r="Z40" s="2"/>
    </row>
    <row r="41" spans="1:26" ht="15" customHeight="1">
      <c r="A41" s="2"/>
      <c r="B41" s="1"/>
      <c r="C41" s="97"/>
      <c r="D41" s="132"/>
      <c r="E41" s="132"/>
      <c r="F41" s="132"/>
      <c r="G41" s="132"/>
      <c r="H41" s="132">
        <v>1</v>
      </c>
      <c r="I41" s="132">
        <v>0</v>
      </c>
      <c r="J41" s="132">
        <v>0</v>
      </c>
      <c r="K41" s="132">
        <v>0</v>
      </c>
      <c r="L41" s="132">
        <v>0</v>
      </c>
      <c r="M41" s="6">
        <v>0</v>
      </c>
      <c r="N41" s="97"/>
      <c r="O41" s="132"/>
      <c r="P41" s="132">
        <v>3</v>
      </c>
      <c r="Q41" s="6">
        <f>Q38+1</f>
        <v>2</v>
      </c>
      <c r="R41" s="132"/>
      <c r="S41" s="132"/>
      <c r="T41" s="132">
        <v>2</v>
      </c>
      <c r="U41" s="6">
        <v>0</v>
      </c>
      <c r="V41" s="2"/>
      <c r="W41" s="328"/>
      <c r="X41" s="329"/>
      <c r="Y41" s="2"/>
      <c r="Z41" s="2"/>
    </row>
    <row r="42" spans="1:26">
      <c r="A42" s="2"/>
      <c r="B42" s="1"/>
      <c r="C42" s="97"/>
      <c r="D42" s="132"/>
      <c r="E42" s="132"/>
      <c r="F42" s="132"/>
      <c r="G42" s="132">
        <v>1</v>
      </c>
      <c r="H42" s="132">
        <v>0</v>
      </c>
      <c r="I42" s="132">
        <v>0</v>
      </c>
      <c r="J42" s="132">
        <v>0</v>
      </c>
      <c r="K42" s="132">
        <v>0</v>
      </c>
      <c r="L42" s="132">
        <v>0</v>
      </c>
      <c r="M42" s="6">
        <v>0</v>
      </c>
      <c r="N42" s="97"/>
      <c r="O42" s="132"/>
      <c r="P42" s="132">
        <v>6</v>
      </c>
      <c r="Q42" s="6">
        <v>4</v>
      </c>
      <c r="R42" s="132"/>
      <c r="S42" s="132"/>
      <c r="T42" s="132">
        <v>4</v>
      </c>
      <c r="U42" s="6">
        <v>0</v>
      </c>
      <c r="V42" s="2"/>
      <c r="W42" s="1">
        <v>16</v>
      </c>
      <c r="X42" s="3" t="s">
        <v>0</v>
      </c>
      <c r="Y42" s="2"/>
      <c r="Z42" s="2"/>
    </row>
    <row r="43" spans="1:26">
      <c r="A43" s="2"/>
      <c r="B43" s="1"/>
      <c r="C43" s="97"/>
      <c r="D43" s="132"/>
      <c r="E43" s="132"/>
      <c r="F43" s="132">
        <v>1</v>
      </c>
      <c r="G43" s="132">
        <v>0</v>
      </c>
      <c r="H43" s="132">
        <v>0</v>
      </c>
      <c r="I43" s="132">
        <v>0</v>
      </c>
      <c r="J43" s="132">
        <v>0</v>
      </c>
      <c r="K43" s="132">
        <v>0</v>
      </c>
      <c r="L43" s="132">
        <v>0</v>
      </c>
      <c r="M43" s="6">
        <v>0</v>
      </c>
      <c r="N43" s="97"/>
      <c r="O43" s="17">
        <v>1</v>
      </c>
      <c r="P43" s="132">
        <v>2</v>
      </c>
      <c r="Q43" s="6">
        <v>8</v>
      </c>
      <c r="R43" s="132"/>
      <c r="S43" s="132"/>
      <c r="T43" s="18">
        <f>F6/T6</f>
        <v>8</v>
      </c>
      <c r="U43" s="6">
        <v>0</v>
      </c>
      <c r="V43" s="2"/>
      <c r="W43" s="200">
        <f>X14</f>
        <v>65536</v>
      </c>
      <c r="X43" s="3" t="s">
        <v>126</v>
      </c>
      <c r="Y43" s="2"/>
      <c r="Z43" s="2"/>
    </row>
    <row r="44" spans="1:26" ht="16" customHeight="1">
      <c r="A44" s="2"/>
      <c r="B44" s="1"/>
      <c r="C44" s="97"/>
      <c r="D44" s="132"/>
      <c r="E44" s="132">
        <v>1</v>
      </c>
      <c r="F44" s="132">
        <v>0</v>
      </c>
      <c r="G44" s="132">
        <v>0</v>
      </c>
      <c r="H44" s="132">
        <v>0</v>
      </c>
      <c r="I44" s="132">
        <v>0</v>
      </c>
      <c r="J44" s="132">
        <v>0</v>
      </c>
      <c r="K44" s="132">
        <v>0</v>
      </c>
      <c r="L44" s="132">
        <v>0</v>
      </c>
      <c r="M44" s="6">
        <v>0</v>
      </c>
      <c r="N44" s="97"/>
      <c r="O44" s="17">
        <v>2</v>
      </c>
      <c r="P44" s="132">
        <v>5</v>
      </c>
      <c r="Q44" s="6">
        <v>6</v>
      </c>
      <c r="R44" s="132"/>
      <c r="S44" s="17">
        <v>1</v>
      </c>
      <c r="T44" s="132">
        <v>0</v>
      </c>
      <c r="U44" s="6">
        <v>0</v>
      </c>
      <c r="V44" s="2"/>
      <c r="W44" s="1">
        <v>17</v>
      </c>
      <c r="X44" s="201" t="s">
        <v>125</v>
      </c>
      <c r="Y44" s="2"/>
      <c r="Z44" s="2"/>
    </row>
    <row r="45" spans="1:26">
      <c r="A45" s="2"/>
      <c r="B45" s="1"/>
      <c r="C45" s="97"/>
      <c r="D45" s="132">
        <v>1</v>
      </c>
      <c r="E45" s="132">
        <v>0</v>
      </c>
      <c r="F45" s="132">
        <v>0</v>
      </c>
      <c r="G45" s="132">
        <v>0</v>
      </c>
      <c r="H45" s="132">
        <v>0</v>
      </c>
      <c r="I45" s="132">
        <v>0</v>
      </c>
      <c r="J45" s="132">
        <v>0</v>
      </c>
      <c r="K45" s="132">
        <v>0</v>
      </c>
      <c r="L45" s="132">
        <v>0</v>
      </c>
      <c r="M45" s="6">
        <v>0</v>
      </c>
      <c r="N45" s="97"/>
      <c r="O45" s="17">
        <v>5</v>
      </c>
      <c r="P45" s="132">
        <v>1</v>
      </c>
      <c r="Q45" s="6">
        <v>2</v>
      </c>
      <c r="R45" s="132"/>
      <c r="S45" s="17">
        <f>D6/S6</f>
        <v>2</v>
      </c>
      <c r="T45" s="132">
        <v>0</v>
      </c>
      <c r="U45" s="6">
        <v>0</v>
      </c>
      <c r="V45" s="2"/>
      <c r="W45" s="202">
        <f>W44*W43</f>
        <v>1114112</v>
      </c>
      <c r="X45" s="203" t="s">
        <v>127</v>
      </c>
      <c r="Y45" s="2"/>
      <c r="Z45" s="2"/>
    </row>
    <row r="46" spans="1:26">
      <c r="A46" s="2"/>
      <c r="B46" s="31"/>
      <c r="C46" s="251">
        <v>1</v>
      </c>
      <c r="D46" s="76">
        <v>0</v>
      </c>
      <c r="E46" s="76">
        <v>0</v>
      </c>
      <c r="F46" s="76">
        <v>0</v>
      </c>
      <c r="G46" s="76">
        <v>0</v>
      </c>
      <c r="H46" s="76">
        <v>0</v>
      </c>
      <c r="I46" s="76">
        <v>0</v>
      </c>
      <c r="J46" s="76">
        <v>0</v>
      </c>
      <c r="K46" s="76">
        <v>0</v>
      </c>
      <c r="L46" s="76">
        <v>0</v>
      </c>
      <c r="M46" s="91">
        <v>0</v>
      </c>
      <c r="N46" s="252">
        <v>1</v>
      </c>
      <c r="O46" s="77">
        <v>0</v>
      </c>
      <c r="P46" s="76">
        <v>2</v>
      </c>
      <c r="Q46" s="91">
        <v>4</v>
      </c>
      <c r="R46" s="76"/>
      <c r="S46" s="77">
        <f>C6/S6</f>
        <v>4</v>
      </c>
      <c r="T46" s="76">
        <v>0</v>
      </c>
      <c r="U46" s="91">
        <v>0</v>
      </c>
      <c r="V46" s="2"/>
      <c r="W46" s="204"/>
      <c r="X46" s="205" t="s">
        <v>128</v>
      </c>
      <c r="Y46" s="2"/>
      <c r="Z46" s="2"/>
    </row>
    <row r="47" spans="1:26" ht="10" customHeight="1">
      <c r="A47" s="2"/>
      <c r="B47" s="2"/>
      <c r="C47" s="132"/>
      <c r="D47" s="132"/>
      <c r="E47" s="132"/>
      <c r="F47" s="132"/>
      <c r="G47" s="132"/>
      <c r="H47" s="132"/>
      <c r="I47" s="132"/>
      <c r="J47" s="132"/>
      <c r="K47" s="132"/>
      <c r="L47" s="132"/>
      <c r="M47" s="132"/>
      <c r="N47" s="132"/>
      <c r="O47" s="132"/>
      <c r="P47" s="132"/>
      <c r="Q47" s="132"/>
      <c r="R47" s="132"/>
      <c r="S47" s="132"/>
      <c r="T47" s="132"/>
      <c r="U47" s="132"/>
      <c r="V47" s="2"/>
      <c r="W47" s="2"/>
      <c r="X47" s="2"/>
      <c r="Y47" s="2"/>
      <c r="Z47" s="2"/>
    </row>
    <row r="48" spans="1:26" ht="15" customHeight="1">
      <c r="I48" s="58"/>
      <c r="J48" s="58"/>
      <c r="K48" s="58"/>
      <c r="L48" s="58"/>
      <c r="M48" s="58"/>
      <c r="N48" s="58"/>
      <c r="O48" s="58"/>
      <c r="P48" s="58"/>
      <c r="Q48" s="58"/>
      <c r="R48" s="58"/>
      <c r="T48" s="58"/>
      <c r="U48" s="58"/>
      <c r="Y48" s="67"/>
      <c r="Z48" s="67"/>
    </row>
    <row r="49" spans="9:26">
      <c r="I49" s="58"/>
      <c r="J49" s="58"/>
      <c r="K49" s="58"/>
      <c r="L49" s="58"/>
      <c r="M49" s="58"/>
      <c r="N49" s="58"/>
      <c r="O49" s="58"/>
      <c r="P49" s="58"/>
      <c r="Q49" s="58"/>
      <c r="R49" s="58"/>
      <c r="T49" s="58"/>
      <c r="U49" s="58"/>
      <c r="W49" s="62"/>
      <c r="X49" s="67"/>
      <c r="Y49" s="67"/>
      <c r="Z49" s="67"/>
    </row>
    <row r="50" spans="9:26">
      <c r="I50" s="58"/>
      <c r="J50" s="58"/>
      <c r="K50" s="58"/>
      <c r="L50" s="58"/>
      <c r="M50" s="58"/>
      <c r="N50" s="58"/>
      <c r="O50" s="58"/>
      <c r="P50" s="58"/>
      <c r="Q50" s="58"/>
      <c r="R50" s="58"/>
      <c r="T50" s="58"/>
      <c r="U50" s="58"/>
      <c r="W50" s="57"/>
      <c r="X50" s="5"/>
      <c r="Y50" s="5"/>
      <c r="Z50" s="63"/>
    </row>
    <row r="51" spans="9:26">
      <c r="I51" s="58"/>
      <c r="J51" s="58"/>
      <c r="K51" s="58"/>
      <c r="L51" s="58"/>
      <c r="M51" s="58"/>
      <c r="N51" s="58"/>
      <c r="O51" s="58"/>
      <c r="P51" s="58"/>
      <c r="Q51" s="58"/>
      <c r="R51" s="58"/>
      <c r="T51" s="58"/>
      <c r="U51" s="58"/>
    </row>
    <row r="52" spans="9:26">
      <c r="I52" s="58"/>
      <c r="J52" s="58"/>
      <c r="K52" s="58"/>
      <c r="L52" s="58"/>
      <c r="M52" s="58"/>
      <c r="N52" s="58"/>
      <c r="O52" s="58"/>
      <c r="P52" s="58"/>
      <c r="Q52" s="58"/>
      <c r="R52" s="58"/>
      <c r="T52" s="58"/>
      <c r="U52" s="58"/>
    </row>
    <row r="53" spans="9:26">
      <c r="I53" s="58"/>
      <c r="J53" s="58"/>
      <c r="K53" s="58"/>
      <c r="L53" s="58"/>
      <c r="M53" s="58"/>
      <c r="N53" s="58"/>
      <c r="O53" s="58"/>
      <c r="P53" s="58"/>
      <c r="Q53" s="58"/>
      <c r="R53" s="58"/>
      <c r="T53" s="58"/>
      <c r="U53" s="58"/>
    </row>
    <row r="54" spans="9:26">
      <c r="I54" s="58"/>
      <c r="J54" s="58"/>
      <c r="K54" s="58"/>
      <c r="L54" s="58"/>
      <c r="M54" s="58"/>
      <c r="N54" s="58"/>
      <c r="O54" s="58"/>
      <c r="P54" s="58"/>
      <c r="Q54" s="58"/>
      <c r="R54" s="58"/>
      <c r="T54" s="58"/>
      <c r="U54" s="58"/>
    </row>
    <row r="55" spans="9:26">
      <c r="I55" s="58"/>
      <c r="J55" s="58"/>
      <c r="K55" s="58"/>
      <c r="L55" s="58"/>
      <c r="M55" s="58"/>
      <c r="N55" s="58"/>
      <c r="O55" s="58"/>
      <c r="P55" s="58"/>
      <c r="Q55" s="58"/>
      <c r="R55" s="58"/>
      <c r="T55" s="58"/>
      <c r="U55" s="58"/>
    </row>
    <row r="56" spans="9:26">
      <c r="I56" s="58"/>
      <c r="J56" s="58"/>
      <c r="K56" s="58"/>
      <c r="L56" s="58"/>
      <c r="M56" s="58"/>
      <c r="N56" s="58"/>
      <c r="O56" s="58"/>
      <c r="P56" s="58"/>
      <c r="Q56" s="58"/>
      <c r="R56" s="58"/>
      <c r="T56" s="58"/>
      <c r="U56" s="58"/>
    </row>
    <row r="57" spans="9:26">
      <c r="I57" s="58"/>
      <c r="J57" s="58"/>
      <c r="K57" s="58"/>
      <c r="L57" s="58"/>
      <c r="M57" s="58"/>
      <c r="N57" s="58"/>
      <c r="O57" s="58"/>
      <c r="P57" s="58"/>
      <c r="Q57" s="58"/>
      <c r="R57" s="58"/>
      <c r="T57" s="58"/>
      <c r="U57" s="58"/>
    </row>
    <row r="58" spans="9:26">
      <c r="I58" s="58"/>
      <c r="J58" s="58"/>
      <c r="K58" s="58"/>
      <c r="L58" s="58"/>
      <c r="M58" s="58"/>
      <c r="N58" s="58"/>
      <c r="O58" s="58"/>
      <c r="P58" s="58"/>
      <c r="Q58" s="58"/>
      <c r="R58" s="58"/>
      <c r="T58" s="58"/>
      <c r="U58" s="58"/>
    </row>
    <row r="59" spans="9:26">
      <c r="I59" s="58"/>
      <c r="J59" s="58"/>
      <c r="K59" s="58"/>
      <c r="L59" s="58"/>
      <c r="M59" s="58"/>
      <c r="N59" s="58"/>
      <c r="O59" s="58"/>
      <c r="P59" s="58"/>
      <c r="Q59" s="58"/>
      <c r="R59" s="58"/>
      <c r="T59" s="58"/>
      <c r="U59" s="58"/>
    </row>
    <row r="60" spans="9:26">
      <c r="I60" s="58"/>
      <c r="J60" s="58"/>
      <c r="K60" s="58"/>
      <c r="L60" s="58"/>
      <c r="M60" s="58"/>
      <c r="N60" s="58"/>
      <c r="O60" s="58"/>
      <c r="P60" s="58"/>
      <c r="Q60" s="58"/>
      <c r="R60" s="58"/>
      <c r="T60" s="58"/>
      <c r="U60" s="58"/>
    </row>
    <row r="61" spans="9:26">
      <c r="I61" s="58"/>
      <c r="J61" s="58"/>
      <c r="K61" s="58"/>
      <c r="L61" s="58"/>
      <c r="M61" s="58"/>
      <c r="N61" s="58"/>
      <c r="O61" s="58"/>
      <c r="P61" s="58"/>
      <c r="Q61" s="58"/>
      <c r="R61" s="58"/>
      <c r="T61" s="58"/>
      <c r="U61" s="58"/>
    </row>
    <row r="62" spans="9:26">
      <c r="I62" s="58"/>
      <c r="J62" s="58"/>
      <c r="K62" s="58"/>
      <c r="L62" s="58"/>
      <c r="M62" s="58"/>
      <c r="N62" s="58"/>
      <c r="O62" s="58"/>
      <c r="P62" s="58"/>
      <c r="Q62" s="58"/>
      <c r="R62" s="58"/>
      <c r="T62" s="58"/>
      <c r="U62" s="58"/>
    </row>
    <row r="63" spans="9:26">
      <c r="I63" s="58"/>
      <c r="J63" s="58"/>
      <c r="K63" s="58"/>
      <c r="L63" s="58"/>
      <c r="M63" s="58"/>
      <c r="N63" s="58"/>
      <c r="O63" s="58"/>
      <c r="P63" s="58"/>
      <c r="Q63" s="58"/>
      <c r="R63" s="58"/>
      <c r="T63" s="58"/>
      <c r="U63" s="58"/>
    </row>
    <row r="64" spans="9:26">
      <c r="I64" s="58"/>
      <c r="J64" s="58"/>
      <c r="K64" s="58"/>
      <c r="L64" s="58"/>
      <c r="M64" s="58"/>
      <c r="N64" s="58"/>
      <c r="O64" s="58"/>
      <c r="P64" s="58"/>
      <c r="Q64" s="58"/>
      <c r="R64" s="58"/>
      <c r="T64" s="58"/>
      <c r="U64" s="58"/>
    </row>
    <row r="65" spans="9:21">
      <c r="I65" s="58"/>
      <c r="J65" s="58"/>
      <c r="K65" s="58"/>
      <c r="L65" s="58"/>
      <c r="M65" s="58"/>
      <c r="N65" s="58"/>
      <c r="O65" s="58"/>
      <c r="P65" s="58"/>
      <c r="Q65" s="58"/>
      <c r="R65" s="58"/>
      <c r="T65" s="58"/>
      <c r="U65" s="58"/>
    </row>
  </sheetData>
  <mergeCells count="14">
    <mergeCell ref="W40:X41"/>
    <mergeCell ref="W31:X32"/>
    <mergeCell ref="X22:X23"/>
    <mergeCell ref="W22:W23"/>
    <mergeCell ref="B2:U2"/>
    <mergeCell ref="W2:Y2"/>
    <mergeCell ref="C3:M3"/>
    <mergeCell ref="N3:Q3"/>
    <mergeCell ref="R3:U3"/>
    <mergeCell ref="C4:M4"/>
    <mergeCell ref="N4:Q4"/>
    <mergeCell ref="R4:U4"/>
    <mergeCell ref="X19:X20"/>
    <mergeCell ref="W19:W20"/>
  </mergeCells>
  <hyperlinks>
    <hyperlink ref="X44" r:id="rId1" xr:uid="{00000000-0004-0000-0100-000000000000}"/>
    <hyperlink ref="C3" r:id="rId2" xr:uid="{00000000-0004-0000-0100-000001000000}"/>
    <hyperlink ref="D3" r:id="rId3" display="binary" xr:uid="{00000000-0004-0000-0100-000002000000}"/>
    <hyperlink ref="E3" r:id="rId4" display="binary" xr:uid="{00000000-0004-0000-0100-000003000000}"/>
    <hyperlink ref="F3" r:id="rId5" display="binary" xr:uid="{00000000-0004-0000-0100-000004000000}"/>
    <hyperlink ref="G3" r:id="rId6" display="binary" xr:uid="{00000000-0004-0000-0100-000005000000}"/>
    <hyperlink ref="H3" r:id="rId7" display="binary" xr:uid="{00000000-0004-0000-0100-000006000000}"/>
    <hyperlink ref="I3" r:id="rId8" display="binary" xr:uid="{00000000-0004-0000-0100-000007000000}"/>
    <hyperlink ref="J3" r:id="rId9" display="binary" xr:uid="{00000000-0004-0000-0100-000008000000}"/>
    <hyperlink ref="K3" r:id="rId10" display="binary" xr:uid="{00000000-0004-0000-0100-000009000000}"/>
    <hyperlink ref="L3" r:id="rId11" display="binary" xr:uid="{00000000-0004-0000-0100-00000A000000}"/>
    <hyperlink ref="M3" r:id="rId12" display="binary" xr:uid="{00000000-0004-0000-0100-00000B000000}"/>
    <hyperlink ref="N3" r:id="rId13" xr:uid="{00000000-0004-0000-0100-00000C000000}"/>
    <hyperlink ref="O3" r:id="rId14" display="decimal" xr:uid="{00000000-0004-0000-0100-00000D000000}"/>
    <hyperlink ref="P3" r:id="rId15" display="decimal" xr:uid="{00000000-0004-0000-0100-00000E000000}"/>
    <hyperlink ref="Q3" r:id="rId16" display="decimal" xr:uid="{00000000-0004-0000-0100-00000F000000}"/>
    <hyperlink ref="R3" r:id="rId17" xr:uid="{00000000-0004-0000-0100-000010000000}"/>
    <hyperlink ref="S3" r:id="rId18" display="hexadecimal" xr:uid="{00000000-0004-0000-0100-000011000000}"/>
    <hyperlink ref="T3" r:id="rId19" display="hexadecimal" xr:uid="{00000000-0004-0000-0100-000012000000}"/>
    <hyperlink ref="U3" r:id="rId20" display="hexadecimal" xr:uid="{00000000-0004-0000-0100-000013000000}"/>
    <hyperlink ref="W2" r:id="rId21" xr:uid="{00000000-0004-0000-0100-000014000000}"/>
    <hyperlink ref="X2" r:id="rId22" display="https://en.wikipedia.org/wiki/Code_point" xr:uid="{00000000-0004-0000-0100-000015000000}"/>
    <hyperlink ref="Y2" r:id="rId23" display="https://en.wikipedia.org/wiki/Code_point" xr:uid="{00000000-0004-0000-0100-000016000000}"/>
    <hyperlink ref="W31" r:id="rId24" xr:uid="{00000000-0004-0000-0100-000017000000}"/>
    <hyperlink ref="W40" r:id="rId25" xr:uid="{00000000-0004-0000-0100-000018000000}"/>
  </hyperlink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T38"/>
  <sheetViews>
    <sheetView showGridLines="0" tabSelected="1" showRuler="0" workbookViewId="0">
      <selection activeCell="AI41" sqref="AI41"/>
    </sheetView>
  </sheetViews>
  <sheetFormatPr baseColWidth="10" defaultRowHeight="16"/>
  <cols>
    <col min="1" max="1" width="2.6640625" customWidth="1"/>
    <col min="2" max="2" width="5.5" customWidth="1"/>
    <col min="3" max="3" width="10.1640625" customWidth="1"/>
    <col min="7" max="7" width="10.5" customWidth="1"/>
    <col min="8" max="8" width="11.1640625" customWidth="1"/>
    <col min="9" max="9" width="8.1640625" customWidth="1"/>
    <col min="10" max="10" width="2.6640625" customWidth="1"/>
    <col min="11" max="11" width="2" customWidth="1"/>
    <col min="12" max="12" width="5.83203125" customWidth="1"/>
    <col min="13" max="13" width="2.1640625" customWidth="1"/>
    <col min="14" max="14" width="12.1640625" customWidth="1"/>
    <col min="15" max="15" width="8.1640625" customWidth="1"/>
    <col min="16" max="16" width="7.1640625" customWidth="1"/>
    <col min="17" max="18" width="7.33203125" customWidth="1"/>
    <col min="19" max="19" width="6.6640625" customWidth="1"/>
    <col min="20" max="20" width="6.83203125" customWidth="1"/>
    <col min="21" max="21" width="5" customWidth="1"/>
    <col min="22" max="22" width="2.5" customWidth="1"/>
    <col min="23" max="23" width="3.33203125" customWidth="1"/>
    <col min="24" max="24" width="5.6640625" customWidth="1"/>
    <col min="25" max="25" width="12.83203125" customWidth="1"/>
    <col min="26" max="28" width="6.33203125" customWidth="1"/>
    <col min="29" max="29" width="11" customWidth="1"/>
    <col min="30" max="30" width="10" customWidth="1"/>
    <col min="31" max="31" width="3" customWidth="1"/>
    <col min="32" max="32" width="1.6640625" customWidth="1"/>
    <col min="34" max="34" width="7.1640625" customWidth="1"/>
    <col min="35" max="35" width="7.33203125" customWidth="1"/>
    <col min="36" max="36" width="8" customWidth="1"/>
    <col min="37" max="37" width="9" customWidth="1"/>
    <col min="38" max="38" width="6.33203125" customWidth="1"/>
    <col min="39" max="39" width="7.5" customWidth="1"/>
    <col min="40" max="40" width="8.33203125" customWidth="1"/>
    <col min="41" max="41" width="8.1640625" customWidth="1"/>
    <col min="42" max="42" width="1.83203125" customWidth="1"/>
    <col min="43" max="43" width="1.1640625" customWidth="1"/>
    <col min="44" max="44" width="6.83203125" customWidth="1"/>
    <col min="45" max="45" width="7.5" customWidth="1"/>
    <col min="46" max="46" width="1.5" customWidth="1"/>
  </cols>
  <sheetData>
    <row r="1" spans="1:46" ht="38" customHeight="1">
      <c r="B1" s="182" t="s">
        <v>158</v>
      </c>
      <c r="C1" s="182"/>
      <c r="D1" s="182"/>
      <c r="E1" s="182"/>
      <c r="F1" s="182"/>
      <c r="G1" s="182"/>
      <c r="H1" s="182"/>
      <c r="I1" s="182"/>
      <c r="J1" s="182"/>
      <c r="K1" s="182"/>
      <c r="L1" s="182"/>
      <c r="M1" s="182"/>
      <c r="N1" s="182"/>
      <c r="O1" s="182"/>
      <c r="P1" s="182"/>
      <c r="Q1" s="182"/>
      <c r="R1" s="182"/>
      <c r="S1" s="182"/>
      <c r="T1" s="182"/>
      <c r="U1" s="182"/>
      <c r="V1" s="182"/>
      <c r="W1" s="182"/>
      <c r="X1" s="182"/>
      <c r="Y1" s="182"/>
      <c r="Z1" s="182"/>
      <c r="AA1" s="182"/>
      <c r="AB1" s="182"/>
      <c r="AC1" s="182"/>
      <c r="AD1" s="182"/>
      <c r="AE1" s="182"/>
    </row>
    <row r="2" spans="1:46" ht="32" customHeight="1">
      <c r="A2" s="2"/>
      <c r="B2" s="350" t="s">
        <v>216</v>
      </c>
      <c r="C2" s="351"/>
      <c r="D2" s="351"/>
      <c r="E2" s="351"/>
      <c r="F2" s="351"/>
      <c r="G2" s="351"/>
      <c r="H2" s="351"/>
      <c r="I2" s="352"/>
      <c r="J2" s="135"/>
      <c r="K2" s="350" t="s">
        <v>254</v>
      </c>
      <c r="L2" s="351"/>
      <c r="M2" s="351"/>
      <c r="N2" s="351"/>
      <c r="O2" s="351"/>
      <c r="P2" s="351"/>
      <c r="Q2" s="351"/>
      <c r="R2" s="351"/>
      <c r="S2" s="351"/>
      <c r="T2" s="351"/>
      <c r="U2" s="352"/>
      <c r="V2" s="135"/>
      <c r="W2" s="350" t="s">
        <v>352</v>
      </c>
      <c r="X2" s="351"/>
      <c r="Y2" s="351"/>
      <c r="Z2" s="351"/>
      <c r="AA2" s="351"/>
      <c r="AB2" s="351"/>
      <c r="AC2" s="351"/>
      <c r="AD2" s="352"/>
      <c r="AE2" s="2"/>
      <c r="AF2" s="264"/>
      <c r="AG2" s="265"/>
      <c r="AH2" s="265"/>
      <c r="AI2" s="265"/>
      <c r="AJ2" s="265"/>
      <c r="AK2" s="265"/>
      <c r="AL2" s="265"/>
      <c r="AM2" s="265"/>
      <c r="AN2" s="265"/>
      <c r="AO2" s="266" t="s">
        <v>395</v>
      </c>
      <c r="AP2" s="265"/>
      <c r="AQ2" s="342" t="s">
        <v>392</v>
      </c>
      <c r="AR2" s="342"/>
      <c r="AS2" s="342"/>
      <c r="AT2" s="343"/>
    </row>
    <row r="3" spans="1:46" ht="28" customHeight="1">
      <c r="A3" s="2"/>
      <c r="B3" s="30"/>
      <c r="C3" s="159" t="s">
        <v>161</v>
      </c>
      <c r="D3" s="159" t="s">
        <v>162</v>
      </c>
      <c r="E3" s="159" t="s">
        <v>163</v>
      </c>
      <c r="F3" s="159" t="s">
        <v>156</v>
      </c>
      <c r="G3" s="359" t="s">
        <v>158</v>
      </c>
      <c r="H3" s="359"/>
      <c r="I3" s="160" t="s">
        <v>159</v>
      </c>
      <c r="J3" s="93"/>
      <c r="K3" s="30"/>
      <c r="L3" s="20"/>
      <c r="M3" s="20"/>
      <c r="N3" s="20"/>
      <c r="O3" s="20"/>
      <c r="P3" s="362" t="s">
        <v>337</v>
      </c>
      <c r="Q3" s="362"/>
      <c r="R3" s="362"/>
      <c r="S3" s="362"/>
      <c r="T3" s="287"/>
      <c r="U3" s="360" t="s">
        <v>336</v>
      </c>
      <c r="V3" s="2"/>
      <c r="W3" s="347" t="s">
        <v>401</v>
      </c>
      <c r="X3" s="348"/>
      <c r="Y3" s="348"/>
      <c r="Z3" s="348"/>
      <c r="AA3" s="348"/>
      <c r="AB3" s="348"/>
      <c r="AC3" s="348"/>
      <c r="AD3" s="349"/>
      <c r="AE3" s="2"/>
      <c r="AF3" s="78"/>
      <c r="AG3" s="62"/>
      <c r="AH3" s="62"/>
      <c r="AI3" s="149" t="s">
        <v>309</v>
      </c>
      <c r="AJ3" s="149" t="s">
        <v>222</v>
      </c>
      <c r="AK3" s="149" t="s">
        <v>310</v>
      </c>
      <c r="AL3" s="62"/>
      <c r="AM3" s="149" t="s">
        <v>311</v>
      </c>
      <c r="AN3" s="149" t="s">
        <v>313</v>
      </c>
      <c r="AO3" s="149" t="s">
        <v>312</v>
      </c>
      <c r="AP3" s="62"/>
      <c r="AQ3" s="267"/>
      <c r="AR3" s="268" t="s">
        <v>393</v>
      </c>
      <c r="AS3" s="268" t="s">
        <v>394</v>
      </c>
      <c r="AT3" s="3"/>
    </row>
    <row r="4" spans="1:46" ht="15" customHeight="1">
      <c r="A4" s="2"/>
      <c r="B4" s="30"/>
      <c r="C4" s="357" t="s">
        <v>212</v>
      </c>
      <c r="D4" s="357" t="s">
        <v>213</v>
      </c>
      <c r="E4" s="20"/>
      <c r="F4" s="20"/>
      <c r="G4" s="183" t="s">
        <v>157</v>
      </c>
      <c r="H4" s="183" t="s">
        <v>214</v>
      </c>
      <c r="I4" s="360" t="s">
        <v>215</v>
      </c>
      <c r="J4" s="93"/>
      <c r="K4" s="30"/>
      <c r="L4" s="20"/>
      <c r="M4" s="20"/>
      <c r="N4" s="20"/>
      <c r="O4" s="20"/>
      <c r="P4" s="292">
        <v>2000</v>
      </c>
      <c r="Q4" s="292">
        <v>2005</v>
      </c>
      <c r="R4" s="292">
        <v>2010</v>
      </c>
      <c r="S4" s="292">
        <v>2015</v>
      </c>
      <c r="T4" s="293"/>
      <c r="U4" s="360"/>
      <c r="V4" s="2"/>
      <c r="W4" s="214"/>
      <c r="X4" s="215"/>
      <c r="Y4" s="215"/>
      <c r="Z4" s="136"/>
      <c r="AA4" s="184"/>
      <c r="AB4" s="184"/>
      <c r="AC4" s="184"/>
      <c r="AD4" s="95"/>
      <c r="AE4" s="2"/>
      <c r="AF4" s="78"/>
      <c r="AG4" s="62"/>
      <c r="AH4" s="62"/>
      <c r="AI4" s="262"/>
      <c r="AJ4" s="262"/>
      <c r="AK4" s="262"/>
      <c r="AL4" s="62"/>
      <c r="AM4" s="269"/>
      <c r="AN4" s="270"/>
      <c r="AO4" s="269"/>
      <c r="AP4" s="62"/>
      <c r="AQ4" s="267"/>
      <c r="AR4" s="269"/>
      <c r="AS4" s="269"/>
      <c r="AT4" s="3"/>
    </row>
    <row r="5" spans="1:46" ht="19">
      <c r="A5" s="2"/>
      <c r="B5" s="30"/>
      <c r="C5" s="357"/>
      <c r="D5" s="357"/>
      <c r="E5" s="20"/>
      <c r="F5" s="20"/>
      <c r="G5" s="185" t="s">
        <v>225</v>
      </c>
      <c r="H5" s="185" t="s">
        <v>224</v>
      </c>
      <c r="I5" s="360"/>
      <c r="J5" s="94"/>
      <c r="K5" s="30"/>
      <c r="L5" s="20"/>
      <c r="M5" s="20"/>
      <c r="N5" s="20"/>
      <c r="O5" s="20"/>
      <c r="P5" s="292"/>
      <c r="Q5" s="292"/>
      <c r="R5" s="292"/>
      <c r="S5" s="292"/>
      <c r="T5" s="294" t="s">
        <v>399</v>
      </c>
      <c r="U5" s="360"/>
      <c r="V5" s="2"/>
      <c r="W5" s="92"/>
      <c r="X5" s="137"/>
      <c r="Y5" s="137"/>
      <c r="Z5" s="138"/>
      <c r="AA5" s="186"/>
      <c r="AB5" s="186"/>
      <c r="AC5" s="186"/>
      <c r="AD5" s="96"/>
      <c r="AE5" s="2"/>
      <c r="AF5" s="271">
        <v>1</v>
      </c>
      <c r="AG5" s="59" t="s">
        <v>314</v>
      </c>
      <c r="AH5" s="272" t="s">
        <v>315</v>
      </c>
      <c r="AI5" s="260">
        <v>232</v>
      </c>
      <c r="AJ5" s="151">
        <v>112</v>
      </c>
      <c r="AK5" s="151">
        <v>91</v>
      </c>
      <c r="AL5" s="263"/>
      <c r="AM5" s="151">
        <v>161</v>
      </c>
      <c r="AN5" s="151">
        <v>125.98</v>
      </c>
      <c r="AO5" s="151">
        <v>85</v>
      </c>
      <c r="AP5" s="263"/>
      <c r="AQ5" s="273"/>
      <c r="AR5" s="274">
        <v>148</v>
      </c>
      <c r="AS5" s="274">
        <v>122</v>
      </c>
      <c r="AT5" s="3"/>
    </row>
    <row r="6" spans="1:46" ht="20" customHeight="1">
      <c r="A6" s="2"/>
      <c r="B6" s="354" t="s">
        <v>164</v>
      </c>
      <c r="C6" s="187"/>
      <c r="D6" s="85"/>
      <c r="E6" s="2"/>
      <c r="F6" s="85"/>
      <c r="G6" s="85"/>
      <c r="H6" s="85"/>
      <c r="I6" s="164" t="s">
        <v>208</v>
      </c>
      <c r="J6" s="132"/>
      <c r="K6" s="70" t="s">
        <v>155</v>
      </c>
      <c r="L6" s="74"/>
      <c r="M6" s="74"/>
      <c r="N6" s="74"/>
      <c r="O6" s="74"/>
      <c r="P6" s="62"/>
      <c r="Q6" s="62"/>
      <c r="R6" s="62"/>
      <c r="S6" s="62"/>
      <c r="T6" s="295"/>
      <c r="U6" s="79"/>
      <c r="V6" s="2"/>
      <c r="W6" s="155" t="s">
        <v>377</v>
      </c>
      <c r="X6" s="75"/>
      <c r="Y6" s="75"/>
      <c r="Z6" s="2"/>
      <c r="AA6" s="2"/>
      <c r="AB6" s="2"/>
      <c r="AC6" s="2"/>
      <c r="AD6" s="3"/>
      <c r="AE6" s="2"/>
      <c r="AF6" s="271"/>
      <c r="AG6" s="156"/>
      <c r="AH6" s="275"/>
      <c r="AI6" s="153"/>
      <c r="AJ6" s="153"/>
      <c r="AK6" s="153"/>
      <c r="AL6" s="154"/>
      <c r="AM6" s="153"/>
      <c r="AN6" s="153"/>
      <c r="AO6" s="153"/>
      <c r="AP6" s="154"/>
      <c r="AQ6" s="276"/>
      <c r="AR6" s="277"/>
      <c r="AS6" s="277"/>
      <c r="AT6" s="3"/>
    </row>
    <row r="7" spans="1:46" ht="20" customHeight="1">
      <c r="A7" s="2"/>
      <c r="B7" s="354"/>
      <c r="C7" s="85"/>
      <c r="D7" s="85"/>
      <c r="E7" s="2"/>
      <c r="F7" s="290" t="s">
        <v>398</v>
      </c>
      <c r="G7" s="85"/>
      <c r="H7" s="85"/>
      <c r="I7" s="164" t="s">
        <v>210</v>
      </c>
      <c r="J7" s="35"/>
      <c r="K7" s="1"/>
      <c r="L7" s="2" t="s">
        <v>150</v>
      </c>
      <c r="M7" s="2"/>
      <c r="N7" s="2"/>
      <c r="O7" s="2"/>
      <c r="P7" s="80">
        <v>6.1269999999999998</v>
      </c>
      <c r="Q7" s="80">
        <v>6.5140000000000002</v>
      </c>
      <c r="R7" s="80">
        <v>6.9160000000000004</v>
      </c>
      <c r="S7" s="188">
        <v>7.38</v>
      </c>
      <c r="T7" s="296">
        <f>S7*(1+U7)^3</f>
        <v>7.6598110748156394</v>
      </c>
      <c r="U7" s="213">
        <f>(S7/P7)^(1/15)-1</f>
        <v>1.2481815993399037E-2</v>
      </c>
      <c r="V7" s="2"/>
      <c r="W7" s="1"/>
      <c r="X7" s="2" t="s">
        <v>353</v>
      </c>
      <c r="Y7" s="2"/>
      <c r="Z7" s="2"/>
      <c r="AA7" s="143">
        <v>1</v>
      </c>
      <c r="AB7" s="2" t="s">
        <v>356</v>
      </c>
      <c r="AC7" s="2" t="s">
        <v>367</v>
      </c>
      <c r="AD7" s="3"/>
      <c r="AE7" s="2"/>
      <c r="AF7" s="271">
        <v>2</v>
      </c>
      <c r="AG7" s="157" t="s">
        <v>316</v>
      </c>
      <c r="AH7" s="272" t="s">
        <v>315</v>
      </c>
      <c r="AI7" s="260">
        <v>48</v>
      </c>
      <c r="AJ7" s="151">
        <v>12.7</v>
      </c>
      <c r="AK7" s="151">
        <v>21</v>
      </c>
      <c r="AL7" s="263"/>
      <c r="AM7" s="151">
        <v>29</v>
      </c>
      <c r="AN7" s="151">
        <v>30.6</v>
      </c>
      <c r="AO7" s="151">
        <v>23</v>
      </c>
      <c r="AP7" s="263"/>
      <c r="AQ7" s="273"/>
      <c r="AR7" s="274">
        <v>-4</v>
      </c>
      <c r="AS7" s="274">
        <v>-6</v>
      </c>
      <c r="AT7" s="3"/>
    </row>
    <row r="8" spans="1:46" ht="20" customHeight="1">
      <c r="A8" s="2"/>
      <c r="B8" s="354"/>
      <c r="C8" s="85"/>
      <c r="D8" s="89" t="s">
        <v>131</v>
      </c>
      <c r="E8" s="289" t="s">
        <v>396</v>
      </c>
      <c r="F8" s="89" t="s">
        <v>175</v>
      </c>
      <c r="G8" s="361" t="s">
        <v>226</v>
      </c>
      <c r="H8" s="361"/>
      <c r="I8" s="83"/>
      <c r="J8" s="2"/>
      <c r="K8" s="1"/>
      <c r="L8" s="2" t="s">
        <v>151</v>
      </c>
      <c r="M8" s="2"/>
      <c r="N8" s="2"/>
      <c r="O8" s="2"/>
      <c r="P8" s="80">
        <v>0.41299999999999998</v>
      </c>
      <c r="Q8" s="80">
        <v>1.0249999999999999</v>
      </c>
      <c r="R8" s="80">
        <v>2.0339999999999998</v>
      </c>
      <c r="S8" s="188">
        <v>3.1</v>
      </c>
      <c r="T8" s="296">
        <f>S8*(1+U8)^3</f>
        <v>4.6392098973422247</v>
      </c>
      <c r="U8" s="81">
        <f>(S8/P8)^(1/15)-1</f>
        <v>0.14382813859063037</v>
      </c>
      <c r="V8" s="2"/>
      <c r="W8" s="1"/>
      <c r="X8" s="2"/>
      <c r="Y8" s="2"/>
      <c r="Z8" s="2"/>
      <c r="AA8" s="143">
        <f>AA7*1000</f>
        <v>1000</v>
      </c>
      <c r="AB8" s="2" t="s">
        <v>355</v>
      </c>
      <c r="AC8" s="2" t="s">
        <v>368</v>
      </c>
      <c r="AD8" s="3"/>
      <c r="AE8" s="2"/>
      <c r="AF8" s="271"/>
      <c r="AG8" s="166"/>
      <c r="AH8" s="278" t="s">
        <v>317</v>
      </c>
      <c r="AI8" s="279">
        <f>AI7/AI5</f>
        <v>0.20689655172413793</v>
      </c>
      <c r="AJ8" s="279">
        <f t="shared" ref="AJ8:AK8" si="0">AJ7/AJ5</f>
        <v>0.11339285714285714</v>
      </c>
      <c r="AK8" s="279">
        <f t="shared" si="0"/>
        <v>0.23076923076923078</v>
      </c>
      <c r="AL8" s="165"/>
      <c r="AM8" s="279">
        <f t="shared" ref="AM8:AO8" si="1">AM7/AM5</f>
        <v>0.18012422360248448</v>
      </c>
      <c r="AN8" s="279">
        <f>AN7/AN5</f>
        <v>0.24289569772979838</v>
      </c>
      <c r="AO8" s="279">
        <f t="shared" si="1"/>
        <v>0.27058823529411763</v>
      </c>
      <c r="AP8" s="165"/>
      <c r="AQ8" s="280"/>
      <c r="AR8" s="281"/>
      <c r="AS8" s="281"/>
      <c r="AT8" s="3"/>
    </row>
    <row r="9" spans="1:46" ht="20" customHeight="1">
      <c r="A9" s="2"/>
      <c r="B9" s="353" t="s">
        <v>165</v>
      </c>
      <c r="C9" s="85"/>
      <c r="D9" s="89" t="s">
        <v>182</v>
      </c>
      <c r="E9" s="288" t="s">
        <v>191</v>
      </c>
      <c r="F9" s="85"/>
      <c r="G9" s="85"/>
      <c r="H9" s="85"/>
      <c r="I9" s="3"/>
      <c r="J9" s="132"/>
      <c r="K9" s="147"/>
      <c r="M9" s="291" t="s">
        <v>154</v>
      </c>
      <c r="N9" s="291"/>
      <c r="O9" s="291"/>
      <c r="P9" s="82">
        <f>P8/P7</f>
        <v>6.7406561122898639E-2</v>
      </c>
      <c r="Q9" s="82">
        <f>Q8/Q7</f>
        <v>0.15735339269266194</v>
      </c>
      <c r="R9" s="82">
        <f>R8/R7</f>
        <v>0.29410063620589932</v>
      </c>
      <c r="S9" s="82">
        <f>S8/S7</f>
        <v>0.42005420054200543</v>
      </c>
      <c r="T9" s="297">
        <f t="shared" ref="T9" si="2">T8/T7</f>
        <v>0.60565591657936335</v>
      </c>
      <c r="U9" s="83"/>
      <c r="V9" s="2"/>
      <c r="W9" s="1"/>
      <c r="X9" s="2" t="s">
        <v>354</v>
      </c>
      <c r="Y9" s="2"/>
      <c r="Z9" s="2"/>
      <c r="AA9" s="230">
        <f>AA8/365</f>
        <v>2.7397260273972601</v>
      </c>
      <c r="AB9" s="2" t="s">
        <v>357</v>
      </c>
      <c r="AC9" s="2"/>
      <c r="AD9" s="3"/>
      <c r="AE9" s="2"/>
      <c r="AF9" s="271"/>
      <c r="AG9" s="59"/>
      <c r="AH9" s="158"/>
      <c r="AI9" s="151"/>
      <c r="AJ9" s="151"/>
      <c r="AK9" s="151"/>
      <c r="AL9" s="263"/>
      <c r="AM9" s="151"/>
      <c r="AN9" s="151"/>
      <c r="AO9" s="151"/>
      <c r="AP9" s="263"/>
      <c r="AQ9" s="273"/>
      <c r="AR9" s="274"/>
      <c r="AS9" s="274"/>
      <c r="AT9" s="3"/>
    </row>
    <row r="10" spans="1:46" ht="20" customHeight="1">
      <c r="A10" s="2"/>
      <c r="B10" s="354"/>
      <c r="C10" s="89" t="s">
        <v>174</v>
      </c>
      <c r="D10" s="85"/>
      <c r="E10" s="89" t="s">
        <v>190</v>
      </c>
      <c r="F10" s="85"/>
      <c r="G10" s="85"/>
      <c r="H10" s="89" t="s">
        <v>223</v>
      </c>
      <c r="I10" s="83"/>
      <c r="J10" s="132"/>
      <c r="K10" s="70" t="s">
        <v>148</v>
      </c>
      <c r="L10" s="74"/>
      <c r="M10" s="74"/>
      <c r="N10" s="74"/>
      <c r="O10" s="74"/>
      <c r="P10" s="161"/>
      <c r="Q10" s="161"/>
      <c r="R10" s="167"/>
      <c r="S10" s="161"/>
      <c r="T10" s="298"/>
      <c r="U10" s="83"/>
      <c r="V10" s="2"/>
      <c r="W10" s="1"/>
      <c r="X10" s="2"/>
      <c r="Y10" s="2"/>
      <c r="Z10" s="2"/>
      <c r="AA10" s="2">
        <f>ROUND(AA9*1000,-2)</f>
        <v>2700</v>
      </c>
      <c r="AB10" s="11" t="s">
        <v>364</v>
      </c>
      <c r="AC10" s="2" t="s">
        <v>369</v>
      </c>
      <c r="AD10" s="3"/>
      <c r="AE10" s="2"/>
      <c r="AF10" s="271">
        <v>3</v>
      </c>
      <c r="AG10" s="157" t="s">
        <v>318</v>
      </c>
      <c r="AH10" s="272" t="s">
        <v>315</v>
      </c>
      <c r="AI10" s="151">
        <v>375</v>
      </c>
      <c r="AJ10" s="151">
        <v>197.3</v>
      </c>
      <c r="AK10" s="151">
        <v>241</v>
      </c>
      <c r="AL10" s="263"/>
      <c r="AM10" s="260">
        <v>444</v>
      </c>
      <c r="AN10" s="151">
        <v>257</v>
      </c>
      <c r="AO10" s="151">
        <v>187</v>
      </c>
      <c r="AP10" s="263"/>
      <c r="AQ10" s="273"/>
      <c r="AR10" s="274">
        <v>212</v>
      </c>
      <c r="AS10" s="274">
        <v>378</v>
      </c>
      <c r="AT10" s="3"/>
    </row>
    <row r="11" spans="1:46" ht="20" customHeight="1">
      <c r="A11" s="2"/>
      <c r="B11" s="355"/>
      <c r="C11" s="85"/>
      <c r="D11" s="89" t="s">
        <v>181</v>
      </c>
      <c r="E11" s="89" t="s">
        <v>220</v>
      </c>
      <c r="F11" s="85"/>
      <c r="G11" s="85"/>
      <c r="H11" s="89" t="s">
        <v>222</v>
      </c>
      <c r="I11" s="3"/>
      <c r="J11" s="132"/>
      <c r="K11" s="1"/>
      <c r="L11" s="2" t="s">
        <v>152</v>
      </c>
      <c r="M11" s="2"/>
      <c r="N11" s="2"/>
      <c r="O11" s="2"/>
      <c r="P11" s="84">
        <v>284</v>
      </c>
      <c r="Q11" s="84">
        <v>298</v>
      </c>
      <c r="R11" s="84">
        <v>312</v>
      </c>
      <c r="S11" s="189">
        <v>324</v>
      </c>
      <c r="T11" s="299">
        <f>ROUND(S11*(1+U11)^3,-1)</f>
        <v>330</v>
      </c>
      <c r="U11" s="213">
        <f>(S11/P11)^(1/15)-1</f>
        <v>8.823316502616585E-3</v>
      </c>
      <c r="V11" s="2"/>
      <c r="W11" s="7" t="s">
        <v>374</v>
      </c>
      <c r="X11" s="2"/>
      <c r="Y11" s="2"/>
      <c r="Z11" s="2"/>
      <c r="AA11" s="2"/>
      <c r="AB11" s="2"/>
      <c r="AC11" s="2"/>
      <c r="AD11" s="3"/>
      <c r="AE11" s="2"/>
      <c r="AF11" s="271"/>
      <c r="AG11" s="282" t="s">
        <v>324</v>
      </c>
      <c r="AH11" s="272" t="s">
        <v>315</v>
      </c>
      <c r="AI11" s="153">
        <v>33.799999999999997</v>
      </c>
      <c r="AJ11" s="153">
        <v>42.4</v>
      </c>
      <c r="AK11" s="153">
        <v>23.7</v>
      </c>
      <c r="AL11" s="154"/>
      <c r="AM11" s="153">
        <v>124.899</v>
      </c>
      <c r="AN11" s="153">
        <v>88.6</v>
      </c>
      <c r="AO11" s="153">
        <v>38.5</v>
      </c>
      <c r="AP11" s="154"/>
      <c r="AQ11" s="276"/>
      <c r="AR11" s="277">
        <v>36</v>
      </c>
      <c r="AS11" s="277">
        <v>54</v>
      </c>
      <c r="AT11" s="3"/>
    </row>
    <row r="12" spans="1:46" ht="20" customHeight="1">
      <c r="A12" s="2"/>
      <c r="B12" s="354" t="s">
        <v>166</v>
      </c>
      <c r="C12" s="85"/>
      <c r="D12" s="85"/>
      <c r="E12" s="85"/>
      <c r="F12" s="289" t="s">
        <v>397</v>
      </c>
      <c r="G12" s="89" t="s">
        <v>219</v>
      </c>
      <c r="H12" s="89" t="s">
        <v>221</v>
      </c>
      <c r="I12" s="164" t="s">
        <v>209</v>
      </c>
      <c r="J12" s="2"/>
      <c r="K12" s="1"/>
      <c r="L12" s="2" t="s">
        <v>153</v>
      </c>
      <c r="M12" s="2"/>
      <c r="N12" s="2"/>
      <c r="O12" s="2"/>
      <c r="P12" s="84">
        <v>121</v>
      </c>
      <c r="Q12" s="84">
        <v>201</v>
      </c>
      <c r="R12" s="84">
        <v>222</v>
      </c>
      <c r="S12" s="189">
        <v>284</v>
      </c>
      <c r="T12" s="299">
        <f>T11</f>
        <v>330</v>
      </c>
      <c r="U12" s="81">
        <f>(S12/P12)^(1/15)-1</f>
        <v>5.8527628528239672E-2</v>
      </c>
      <c r="V12" s="2"/>
      <c r="W12" s="1"/>
      <c r="X12" s="2"/>
      <c r="Y12" s="2"/>
      <c r="Z12" s="231" t="s">
        <v>378</v>
      </c>
      <c r="AA12" s="2">
        <v>150</v>
      </c>
      <c r="AB12" s="11" t="s">
        <v>250</v>
      </c>
      <c r="AC12" s="2" t="s">
        <v>379</v>
      </c>
      <c r="AD12" s="3"/>
      <c r="AE12" s="2"/>
      <c r="AF12" s="271"/>
      <c r="AG12" s="62"/>
      <c r="AH12" s="278" t="s">
        <v>325</v>
      </c>
      <c r="AI12" s="279">
        <f>AI11/AI10</f>
        <v>9.0133333333333329E-2</v>
      </c>
      <c r="AJ12" s="279">
        <f t="shared" ref="AJ12:AK12" si="3">AJ11/AJ10</f>
        <v>0.21490116573745563</v>
      </c>
      <c r="AK12" s="279">
        <f t="shared" si="3"/>
        <v>9.8340248962655599E-2</v>
      </c>
      <c r="AL12" s="165"/>
      <c r="AM12" s="279">
        <f t="shared" ref="AM12:AO12" si="4">AM11/AM10</f>
        <v>0.28130405405405406</v>
      </c>
      <c r="AN12" s="279">
        <f>AN11/AN10</f>
        <v>0.34474708171206225</v>
      </c>
      <c r="AO12" s="279">
        <f t="shared" si="4"/>
        <v>0.20588235294117646</v>
      </c>
      <c r="AP12" s="165"/>
      <c r="AQ12" s="280"/>
      <c r="AR12" s="281">
        <f>AR11/AR10</f>
        <v>0.16981132075471697</v>
      </c>
      <c r="AS12" s="281">
        <f t="shared" ref="AS12" si="5">AS11/AS10</f>
        <v>0.14285714285714285</v>
      </c>
      <c r="AT12" s="3"/>
    </row>
    <row r="13" spans="1:46" ht="20" customHeight="1">
      <c r="A13" s="2"/>
      <c r="B13" s="354"/>
      <c r="C13" s="89" t="s">
        <v>173</v>
      </c>
      <c r="D13" s="85"/>
      <c r="E13" s="85"/>
      <c r="F13" s="85"/>
      <c r="G13" s="89" t="s">
        <v>217</v>
      </c>
      <c r="H13" s="89" t="s">
        <v>205</v>
      </c>
      <c r="I13" s="83"/>
      <c r="J13" s="163"/>
      <c r="K13" s="147"/>
      <c r="M13" s="291" t="s">
        <v>154</v>
      </c>
      <c r="N13" s="291"/>
      <c r="O13" s="291"/>
      <c r="P13" s="82">
        <f>P12/P11</f>
        <v>0.426056338028169</v>
      </c>
      <c r="Q13" s="82">
        <f>Q12/Q11</f>
        <v>0.67449664429530198</v>
      </c>
      <c r="R13" s="82">
        <f>R12/R11</f>
        <v>0.71153846153846156</v>
      </c>
      <c r="S13" s="82">
        <f>S12/S11</f>
        <v>0.87654320987654322</v>
      </c>
      <c r="T13" s="297">
        <f>T12/T11</f>
        <v>1</v>
      </c>
      <c r="U13" s="162"/>
      <c r="V13" s="2"/>
      <c r="W13" s="1"/>
      <c r="X13" s="2"/>
      <c r="Y13" s="2"/>
      <c r="Z13" s="17" t="s">
        <v>360</v>
      </c>
      <c r="AA13" s="143">
        <f>chips!Y10</f>
        <v>1</v>
      </c>
      <c r="AB13" s="11" t="s">
        <v>347</v>
      </c>
      <c r="AC13" s="2" t="s">
        <v>358</v>
      </c>
      <c r="AD13" s="3"/>
      <c r="AE13" s="2"/>
      <c r="AF13" s="271"/>
      <c r="AG13" s="62"/>
      <c r="AH13" s="261"/>
      <c r="AI13" s="262"/>
      <c r="AJ13" s="262"/>
      <c r="AK13" s="262"/>
      <c r="AL13" s="262"/>
      <c r="AM13" s="262"/>
      <c r="AN13" s="262"/>
      <c r="AO13" s="262"/>
      <c r="AP13" s="262"/>
      <c r="AQ13" s="283"/>
      <c r="AR13" s="284"/>
      <c r="AS13" s="284"/>
      <c r="AT13" s="3"/>
    </row>
    <row r="14" spans="1:46" ht="20" customHeight="1">
      <c r="A14" s="2"/>
      <c r="B14" s="354"/>
      <c r="C14" s="85"/>
      <c r="D14" s="89" t="s">
        <v>179</v>
      </c>
      <c r="E14" s="85"/>
      <c r="F14" s="85"/>
      <c r="G14" s="89" t="s">
        <v>218</v>
      </c>
      <c r="H14" s="89" t="s">
        <v>204</v>
      </c>
      <c r="I14" s="83"/>
      <c r="J14" s="163"/>
      <c r="K14" s="146">
        <v>1</v>
      </c>
      <c r="L14" s="139" t="s">
        <v>149</v>
      </c>
      <c r="M14" s="141" t="s">
        <v>334</v>
      </c>
      <c r="N14" s="141"/>
      <c r="O14" s="141"/>
      <c r="Q14" s="2"/>
      <c r="R14" s="2"/>
      <c r="S14" s="2"/>
      <c r="T14" s="2"/>
      <c r="U14" s="3"/>
      <c r="V14" s="2"/>
      <c r="W14" s="1"/>
      <c r="X14" s="2"/>
      <c r="Y14" s="2"/>
      <c r="Z14" s="2" t="s">
        <v>361</v>
      </c>
      <c r="AA14" s="2">
        <f>AA12*10^6*AA13/10^9</f>
        <v>0.15</v>
      </c>
      <c r="AB14" s="11" t="s">
        <v>359</v>
      </c>
      <c r="AC14" s="2" t="s">
        <v>362</v>
      </c>
      <c r="AD14" s="3"/>
      <c r="AE14" s="2"/>
      <c r="AF14" s="271">
        <v>4</v>
      </c>
      <c r="AG14" s="59" t="s">
        <v>319</v>
      </c>
      <c r="AH14" s="272" t="s">
        <v>315</v>
      </c>
      <c r="AI14" s="151">
        <v>134</v>
      </c>
      <c r="AJ14" s="260">
        <v>153</v>
      </c>
      <c r="AK14" s="151">
        <v>71.977000000000004</v>
      </c>
      <c r="AL14" s="263"/>
      <c r="AM14" s="151">
        <v>142</v>
      </c>
      <c r="AN14" s="151">
        <v>45</v>
      </c>
      <c r="AO14" s="151">
        <v>69</v>
      </c>
      <c r="AP14" s="263"/>
      <c r="AQ14" s="273"/>
      <c r="AR14" s="274">
        <v>36</v>
      </c>
      <c r="AS14" s="274">
        <v>82</v>
      </c>
      <c r="AT14" s="3"/>
    </row>
    <row r="15" spans="1:46" ht="20" customHeight="1">
      <c r="A15" s="2"/>
      <c r="B15" s="353" t="s">
        <v>167</v>
      </c>
      <c r="C15" s="85"/>
      <c r="D15" s="85"/>
      <c r="E15" s="85"/>
      <c r="F15" s="85"/>
      <c r="G15" s="2"/>
      <c r="H15" s="89" t="s">
        <v>203</v>
      </c>
      <c r="I15" s="83"/>
      <c r="J15" s="2"/>
      <c r="K15" s="146">
        <v>2</v>
      </c>
      <c r="L15" s="139" t="s">
        <v>335</v>
      </c>
      <c r="M15" s="139"/>
      <c r="N15" s="139"/>
      <c r="O15" s="139"/>
      <c r="P15" s="2"/>
      <c r="Q15" s="2"/>
      <c r="R15" s="2"/>
      <c r="S15" s="2"/>
      <c r="T15" s="2"/>
      <c r="U15" s="3"/>
      <c r="V15" s="2"/>
      <c r="W15" s="1"/>
      <c r="X15" s="2"/>
      <c r="Y15" s="2"/>
      <c r="Z15" s="17" t="s">
        <v>363</v>
      </c>
      <c r="AA15" s="232">
        <f>AA14/AA10</f>
        <v>5.5555555555555551E-5</v>
      </c>
      <c r="AB15" s="11" t="s">
        <v>365</v>
      </c>
      <c r="AC15" s="2"/>
      <c r="AD15" s="3"/>
      <c r="AE15" s="2"/>
      <c r="AF15" s="271"/>
      <c r="AG15" s="156"/>
      <c r="AH15" s="275"/>
      <c r="AI15" s="153"/>
      <c r="AJ15" s="153"/>
      <c r="AK15" s="153"/>
      <c r="AL15" s="154"/>
      <c r="AM15" s="153"/>
      <c r="AN15" s="153"/>
      <c r="AO15" s="153"/>
      <c r="AP15" s="154"/>
      <c r="AQ15" s="276"/>
      <c r="AR15" s="277"/>
      <c r="AS15" s="277"/>
      <c r="AT15" s="3"/>
    </row>
    <row r="16" spans="1:46" ht="20" customHeight="1">
      <c r="A16" s="2"/>
      <c r="B16" s="354"/>
      <c r="C16" s="85"/>
      <c r="D16" s="89" t="s">
        <v>180</v>
      </c>
      <c r="E16" s="85"/>
      <c r="F16" s="85"/>
      <c r="G16" s="89" t="s">
        <v>200</v>
      </c>
      <c r="H16" s="85"/>
      <c r="I16" s="83"/>
      <c r="J16" s="2"/>
      <c r="K16" s="31"/>
      <c r="L16" s="192" t="s">
        <v>338</v>
      </c>
      <c r="M16" s="192"/>
      <c r="N16" s="192"/>
      <c r="O16" s="193" t="s">
        <v>243</v>
      </c>
      <c r="P16" s="32"/>
      <c r="Q16" s="32"/>
      <c r="R16" s="32"/>
      <c r="S16" s="32"/>
      <c r="T16" s="32"/>
      <c r="U16" s="33"/>
      <c r="V16" s="2"/>
      <c r="W16" s="1"/>
      <c r="X16" s="2"/>
      <c r="Y16" s="2"/>
      <c r="Z16" s="231" t="s">
        <v>366</v>
      </c>
      <c r="AA16" s="143">
        <f>24*60*60*AA15</f>
        <v>4.8</v>
      </c>
      <c r="AB16" s="11" t="s">
        <v>390</v>
      </c>
      <c r="AC16" s="2"/>
      <c r="AD16" s="3"/>
      <c r="AE16" s="2"/>
      <c r="AF16" s="271"/>
      <c r="AG16" s="74" t="s">
        <v>387</v>
      </c>
      <c r="AH16" s="272" t="s">
        <v>320</v>
      </c>
      <c r="AI16" s="142">
        <v>123</v>
      </c>
      <c r="AJ16" s="142">
        <v>80</v>
      </c>
      <c r="AK16" s="142">
        <v>124</v>
      </c>
      <c r="AL16" s="142"/>
      <c r="AM16" s="260">
        <v>252</v>
      </c>
      <c r="AN16" s="151">
        <v>155</v>
      </c>
      <c r="AO16" s="142">
        <v>159</v>
      </c>
      <c r="AP16" s="142"/>
      <c r="AQ16" s="285"/>
      <c r="AR16" s="286">
        <v>180</v>
      </c>
      <c r="AS16" s="286">
        <v>313</v>
      </c>
      <c r="AT16" s="3"/>
    </row>
    <row r="17" spans="1:46" ht="20" customHeight="1">
      <c r="A17" s="2"/>
      <c r="B17" s="355"/>
      <c r="C17" s="89" t="s">
        <v>178</v>
      </c>
      <c r="D17" s="89" t="s">
        <v>177</v>
      </c>
      <c r="E17" s="85"/>
      <c r="F17" s="89" t="s">
        <v>197</v>
      </c>
      <c r="G17" s="89" t="s">
        <v>202</v>
      </c>
      <c r="H17" s="89" t="s">
        <v>198</v>
      </c>
      <c r="I17" s="83"/>
      <c r="J17" s="2"/>
      <c r="K17" s="2"/>
      <c r="L17" s="2"/>
      <c r="M17" s="2"/>
      <c r="N17" s="2"/>
      <c r="O17" s="2"/>
      <c r="P17" s="2"/>
      <c r="Q17" s="2"/>
      <c r="R17" s="2"/>
      <c r="S17" s="2"/>
      <c r="T17" s="2"/>
      <c r="U17" s="2"/>
      <c r="V17" s="2"/>
      <c r="W17" s="1"/>
      <c r="X17" s="2"/>
      <c r="Y17" s="2"/>
      <c r="Z17" s="2"/>
      <c r="AA17" s="2"/>
      <c r="AB17" s="2"/>
      <c r="AC17" s="2"/>
      <c r="AD17" s="3"/>
      <c r="AE17" s="2"/>
      <c r="AF17" s="271"/>
      <c r="AG17" s="62"/>
      <c r="AH17" s="62"/>
      <c r="AI17" s="62"/>
      <c r="AJ17" s="62"/>
      <c r="AK17" s="62"/>
      <c r="AL17" s="62"/>
      <c r="AM17" s="62"/>
      <c r="AN17" s="62"/>
      <c r="AO17" s="62"/>
      <c r="AP17" s="62"/>
      <c r="AQ17" s="62"/>
      <c r="AR17" s="62"/>
      <c r="AS17" s="62"/>
      <c r="AT17" s="3"/>
    </row>
    <row r="18" spans="1:46" ht="20" customHeight="1">
      <c r="A18" s="2"/>
      <c r="B18" s="354" t="s">
        <v>168</v>
      </c>
      <c r="C18" s="85"/>
      <c r="D18" s="85"/>
      <c r="E18" s="85"/>
      <c r="F18" s="89" t="s">
        <v>196</v>
      </c>
      <c r="G18" s="85"/>
      <c r="H18" s="85"/>
      <c r="I18" s="164" t="s">
        <v>160</v>
      </c>
      <c r="J18" s="2"/>
      <c r="M18" s="350" t="s">
        <v>239</v>
      </c>
      <c r="N18" s="351"/>
      <c r="O18" s="351"/>
      <c r="P18" s="351"/>
      <c r="Q18" s="351"/>
      <c r="R18" s="351"/>
      <c r="S18" s="351"/>
      <c r="T18" s="352"/>
      <c r="U18" s="2"/>
      <c r="V18" s="2"/>
      <c r="W18" s="155" t="s">
        <v>381</v>
      </c>
      <c r="X18" s="2"/>
      <c r="Y18" s="2"/>
      <c r="Z18" s="4"/>
      <c r="AA18" s="152"/>
      <c r="AB18" s="152"/>
      <c r="AC18" s="344" t="s">
        <v>375</v>
      </c>
      <c r="AD18" s="345"/>
      <c r="AE18" s="2"/>
      <c r="AF18" s="271">
        <v>1</v>
      </c>
      <c r="AG18" s="261" t="s">
        <v>321</v>
      </c>
      <c r="AH18" s="62"/>
      <c r="AI18" s="62"/>
      <c r="AJ18" s="62"/>
      <c r="AK18" s="62"/>
      <c r="AL18" s="62"/>
      <c r="AM18" s="62"/>
      <c r="AN18" s="62"/>
      <c r="AO18" s="62"/>
      <c r="AP18" s="62"/>
      <c r="AQ18" s="62"/>
      <c r="AR18" s="62"/>
      <c r="AS18" s="62"/>
      <c r="AT18" s="3"/>
    </row>
    <row r="19" spans="1:46" ht="20" customHeight="1">
      <c r="A19" s="2"/>
      <c r="B19" s="354"/>
      <c r="C19" s="85"/>
      <c r="D19" s="85"/>
      <c r="E19" s="85"/>
      <c r="F19" s="89" t="s">
        <v>195</v>
      </c>
      <c r="G19" s="85"/>
      <c r="H19" s="85"/>
      <c r="I19" s="83"/>
      <c r="J19" s="2"/>
      <c r="M19" s="30"/>
      <c r="N19" s="292"/>
      <c r="O19" s="358" t="s">
        <v>229</v>
      </c>
      <c r="P19" s="358"/>
      <c r="Q19" s="363" t="s">
        <v>238</v>
      </c>
      <c r="R19" s="363"/>
      <c r="S19" s="363"/>
      <c r="T19" s="364"/>
      <c r="U19" s="144"/>
      <c r="V19" s="2"/>
      <c r="W19" s="1"/>
      <c r="X19" s="2"/>
      <c r="Y19" s="2"/>
      <c r="Z19" s="2"/>
      <c r="AA19" s="346" t="s">
        <v>376</v>
      </c>
      <c r="AB19" s="346"/>
      <c r="AC19" s="4" t="s">
        <v>241</v>
      </c>
      <c r="AD19" s="206" t="s">
        <v>242</v>
      </c>
      <c r="AE19" s="2"/>
      <c r="AF19" s="271">
        <v>2</v>
      </c>
      <c r="AG19" s="261" t="s">
        <v>322</v>
      </c>
      <c r="AH19" s="62"/>
      <c r="AI19" s="62"/>
      <c r="AJ19" s="62"/>
      <c r="AK19" s="62"/>
      <c r="AL19" s="62"/>
      <c r="AM19" s="62"/>
      <c r="AN19" s="62"/>
      <c r="AO19" s="62"/>
      <c r="AP19" s="62"/>
      <c r="AQ19" s="62"/>
      <c r="AR19" s="62"/>
      <c r="AS19" s="62"/>
      <c r="AT19" s="3"/>
    </row>
    <row r="20" spans="1:46" ht="20" customHeight="1">
      <c r="A20" s="2"/>
      <c r="B20" s="354"/>
      <c r="C20" s="85"/>
      <c r="D20" s="85"/>
      <c r="E20" s="85"/>
      <c r="F20" s="85"/>
      <c r="G20" s="89" t="s">
        <v>199</v>
      </c>
      <c r="H20" s="85"/>
      <c r="I20" s="164" t="s">
        <v>207</v>
      </c>
      <c r="J20" s="2"/>
      <c r="M20" s="301"/>
      <c r="N20" s="90"/>
      <c r="O20" s="368" t="s">
        <v>227</v>
      </c>
      <c r="P20" s="368"/>
      <c r="Q20" s="137"/>
      <c r="R20" s="20"/>
      <c r="S20" s="368" t="s">
        <v>233</v>
      </c>
      <c r="T20" s="369"/>
      <c r="U20" s="2"/>
      <c r="V20" s="2"/>
      <c r="W20" s="70"/>
      <c r="X20" s="74" t="s">
        <v>371</v>
      </c>
      <c r="Y20" s="74"/>
      <c r="Z20" s="229"/>
      <c r="AA20" s="346"/>
      <c r="AB20" s="346"/>
      <c r="AC20" s="236" t="s">
        <v>248</v>
      </c>
      <c r="AD20" s="237" t="s">
        <v>249</v>
      </c>
      <c r="AE20" s="2"/>
      <c r="AF20" s="271">
        <v>3</v>
      </c>
      <c r="AG20" s="261" t="s">
        <v>391</v>
      </c>
      <c r="AH20" s="62"/>
      <c r="AI20" s="62"/>
      <c r="AJ20" s="62"/>
      <c r="AK20" s="62"/>
      <c r="AL20" s="62"/>
      <c r="AM20" s="62"/>
      <c r="AN20" s="62"/>
      <c r="AO20" s="62"/>
      <c r="AP20" s="62"/>
      <c r="AQ20" s="62"/>
      <c r="AR20" s="62"/>
      <c r="AS20" s="62"/>
      <c r="AT20" s="3"/>
    </row>
    <row r="21" spans="1:46" ht="20" customHeight="1">
      <c r="A21" s="2"/>
      <c r="B21" s="353" t="s">
        <v>169</v>
      </c>
      <c r="C21" s="85"/>
      <c r="D21" s="85"/>
      <c r="E21" s="89" t="s">
        <v>187</v>
      </c>
      <c r="F21" s="85"/>
      <c r="G21" s="2"/>
      <c r="H21" s="85"/>
      <c r="I21" s="83"/>
      <c r="J21" s="2"/>
      <c r="M21" s="1" t="s">
        <v>217</v>
      </c>
      <c r="N21" s="2"/>
      <c r="O21" s="366">
        <v>1.5</v>
      </c>
      <c r="P21" s="366"/>
      <c r="Q21" s="2" t="s">
        <v>236</v>
      </c>
      <c r="R21" s="2"/>
      <c r="S21" s="366">
        <f>1000*100/1000</f>
        <v>100</v>
      </c>
      <c r="T21" s="367"/>
      <c r="U21" s="2"/>
      <c r="V21" s="2"/>
      <c r="W21" s="1"/>
      <c r="X21" s="2" t="s">
        <v>244</v>
      </c>
      <c r="Y21" s="2"/>
      <c r="Z21" s="2"/>
      <c r="AA21" s="233">
        <v>2500</v>
      </c>
      <c r="AB21" s="241" t="s">
        <v>250</v>
      </c>
      <c r="AC21" s="238">
        <v>20</v>
      </c>
      <c r="AD21" s="19">
        <f>ROUND(AA21*10^6*AC21/10^9,-1)</f>
        <v>50</v>
      </c>
      <c r="AE21" s="2"/>
      <c r="AF21" s="271">
        <v>4</v>
      </c>
      <c r="AG21" s="261" t="s">
        <v>323</v>
      </c>
      <c r="AH21" s="62"/>
      <c r="AI21" s="62"/>
      <c r="AJ21" s="62"/>
      <c r="AK21" s="62"/>
      <c r="AL21" s="62"/>
      <c r="AM21" s="62"/>
      <c r="AN21" s="62"/>
      <c r="AO21" s="62"/>
      <c r="AP21" s="62"/>
      <c r="AQ21" s="62"/>
      <c r="AR21" s="62"/>
      <c r="AS21" s="62"/>
      <c r="AT21" s="3"/>
    </row>
    <row r="22" spans="1:46" ht="20" customHeight="1">
      <c r="A22" s="2"/>
      <c r="B22" s="354"/>
      <c r="C22" s="89" t="s">
        <v>176</v>
      </c>
      <c r="D22" s="89" t="s">
        <v>183</v>
      </c>
      <c r="E22" s="2"/>
      <c r="F22" s="89" t="s">
        <v>201</v>
      </c>
      <c r="G22" s="85"/>
      <c r="H22" s="85"/>
      <c r="I22" s="164" t="s">
        <v>193</v>
      </c>
      <c r="J22" s="2"/>
      <c r="M22" s="1" t="s">
        <v>219</v>
      </c>
      <c r="N22" s="2"/>
      <c r="O22" s="366">
        <v>15</v>
      </c>
      <c r="P22" s="366"/>
      <c r="Q22" s="2" t="s">
        <v>237</v>
      </c>
      <c r="R22" s="2"/>
      <c r="S22" s="325">
        <f>400*250</f>
        <v>100000</v>
      </c>
      <c r="T22" s="365"/>
      <c r="U22" s="2"/>
      <c r="V22" s="2"/>
      <c r="W22" s="1"/>
      <c r="X22" s="2" t="s">
        <v>370</v>
      </c>
      <c r="Y22" s="2"/>
      <c r="Z22" s="2"/>
      <c r="AA22" s="233">
        <f>AA21/2</f>
        <v>1250</v>
      </c>
      <c r="AB22" s="241" t="s">
        <v>250</v>
      </c>
      <c r="AC22" s="238">
        <v>30</v>
      </c>
      <c r="AD22" s="19">
        <f>ROUND(AA22*10^6*AC22/10^9,-1)</f>
        <v>40</v>
      </c>
      <c r="AE22" s="2"/>
      <c r="AF22" s="31"/>
      <c r="AG22" s="32"/>
      <c r="AH22" s="32"/>
      <c r="AI22" s="32"/>
      <c r="AJ22" s="32"/>
      <c r="AK22" s="32"/>
      <c r="AL22" s="32"/>
      <c r="AM22" s="32"/>
      <c r="AN22" s="32"/>
      <c r="AO22" s="32"/>
      <c r="AP22" s="32"/>
      <c r="AQ22" s="32"/>
      <c r="AR22" s="32"/>
      <c r="AS22" s="32"/>
      <c r="AT22" s="33"/>
    </row>
    <row r="23" spans="1:46" ht="20" customHeight="1">
      <c r="A23" s="2"/>
      <c r="B23" s="355"/>
      <c r="C23" s="85"/>
      <c r="D23" s="85"/>
      <c r="E23" s="89" t="s">
        <v>192</v>
      </c>
      <c r="F23" s="89" t="s">
        <v>194</v>
      </c>
      <c r="G23" s="85"/>
      <c r="H23" s="85"/>
      <c r="I23" s="164" t="s">
        <v>206</v>
      </c>
      <c r="J23" s="2"/>
      <c r="M23" s="1" t="s">
        <v>230</v>
      </c>
      <c r="N23" s="2"/>
      <c r="O23" s="366">
        <v>1000</v>
      </c>
      <c r="P23" s="366"/>
      <c r="Q23" s="2"/>
      <c r="R23" s="2"/>
      <c r="S23" s="2"/>
      <c r="T23" s="3"/>
      <c r="U23" s="300"/>
      <c r="V23" s="2"/>
      <c r="W23" s="1"/>
      <c r="X23" s="74" t="s">
        <v>245</v>
      </c>
      <c r="Y23" s="74"/>
      <c r="Z23" s="2"/>
      <c r="AA23" s="233"/>
      <c r="AB23" s="242"/>
      <c r="AC23" s="238"/>
      <c r="AD23" s="3"/>
      <c r="AE23" s="2"/>
    </row>
    <row r="24" spans="1:46" ht="20" customHeight="1">
      <c r="A24" s="2"/>
      <c r="B24" s="353" t="s">
        <v>170</v>
      </c>
      <c r="C24" s="85"/>
      <c r="D24" s="85"/>
      <c r="E24" s="89" t="s">
        <v>189</v>
      </c>
      <c r="F24" s="85"/>
      <c r="G24" s="85"/>
      <c r="H24" s="85"/>
      <c r="I24" s="3"/>
      <c r="J24" s="2"/>
      <c r="M24" s="1" t="s">
        <v>231</v>
      </c>
      <c r="N24" s="2"/>
      <c r="O24" s="366">
        <v>600</v>
      </c>
      <c r="P24" s="366"/>
      <c r="Q24" s="2"/>
      <c r="R24" s="2"/>
      <c r="S24" s="2"/>
      <c r="T24" s="3"/>
      <c r="U24" s="2"/>
      <c r="V24" s="2"/>
      <c r="W24" s="1"/>
      <c r="X24" s="2" t="s">
        <v>372</v>
      </c>
      <c r="Y24" s="2"/>
      <c r="Z24" s="2"/>
      <c r="AA24" s="233">
        <v>1000</v>
      </c>
      <c r="AB24" s="241" t="s">
        <v>250</v>
      </c>
      <c r="AC24" s="238">
        <f>AC22*2</f>
        <v>60</v>
      </c>
      <c r="AD24" s="19">
        <f>ROUND(AA24*10^6*AC24/10^9,-1)</f>
        <v>60</v>
      </c>
      <c r="AE24" s="2"/>
    </row>
    <row r="25" spans="1:46" ht="20" customHeight="1">
      <c r="A25" s="2"/>
      <c r="B25" s="354"/>
      <c r="C25" s="85"/>
      <c r="D25" s="85"/>
      <c r="E25" s="85"/>
      <c r="F25" s="85"/>
      <c r="G25" s="85"/>
      <c r="H25" s="85"/>
      <c r="I25" s="164" t="s">
        <v>188</v>
      </c>
      <c r="J25" s="2"/>
      <c r="M25" s="1"/>
      <c r="N25" s="2"/>
      <c r="O25" s="2"/>
      <c r="P25" s="2"/>
      <c r="Q25" s="2"/>
      <c r="R25" s="2"/>
      <c r="S25" s="2"/>
      <c r="T25" s="3"/>
      <c r="U25" s="2"/>
      <c r="V25" s="2"/>
      <c r="W25" s="1"/>
      <c r="X25" s="2" t="s">
        <v>373</v>
      </c>
      <c r="Y25" s="2"/>
      <c r="Z25" s="2"/>
      <c r="AA25" s="233">
        <f>AA24/2</f>
        <v>500</v>
      </c>
      <c r="AB25" s="241" t="s">
        <v>250</v>
      </c>
      <c r="AC25" s="238">
        <v>1000</v>
      </c>
      <c r="AD25" s="19">
        <f>ROUND(AA25*10^6*AC25/10^9,-1)</f>
        <v>500</v>
      </c>
      <c r="AE25" s="2"/>
    </row>
    <row r="26" spans="1:46" ht="20" customHeight="1">
      <c r="A26" s="2"/>
      <c r="B26" s="355"/>
      <c r="C26" s="89" t="s">
        <v>172</v>
      </c>
      <c r="D26" s="85"/>
      <c r="E26" s="89" t="s">
        <v>186</v>
      </c>
      <c r="F26" s="85"/>
      <c r="G26" s="85"/>
      <c r="H26" s="85"/>
      <c r="I26" s="83"/>
      <c r="J26" s="2"/>
      <c r="M26" s="302">
        <v>1</v>
      </c>
      <c r="N26" s="330" t="s">
        <v>400</v>
      </c>
      <c r="O26" s="330"/>
      <c r="P26" s="330"/>
      <c r="Q26" s="330"/>
      <c r="R26" s="330"/>
      <c r="S26" s="330"/>
      <c r="T26" s="370"/>
      <c r="U26" s="2"/>
      <c r="V26" s="2"/>
      <c r="W26" s="1"/>
      <c r="X26" s="74" t="s">
        <v>246</v>
      </c>
      <c r="Y26" s="74"/>
      <c r="Z26" s="2"/>
      <c r="AA26" s="234"/>
      <c r="AB26" s="242"/>
      <c r="AC26" s="239"/>
      <c r="AD26" s="3"/>
      <c r="AE26" s="2"/>
    </row>
    <row r="27" spans="1:46" ht="20" customHeight="1">
      <c r="A27" s="2"/>
      <c r="B27" s="190"/>
      <c r="C27" s="89"/>
      <c r="D27" s="85"/>
      <c r="E27" s="85"/>
      <c r="F27" s="85"/>
      <c r="G27" s="85"/>
      <c r="H27" s="85"/>
      <c r="I27" s="83"/>
      <c r="J27" s="2"/>
      <c r="M27" s="1"/>
      <c r="N27" s="330"/>
      <c r="O27" s="330"/>
      <c r="P27" s="330"/>
      <c r="Q27" s="330"/>
      <c r="R27" s="330"/>
      <c r="S27" s="330"/>
      <c r="T27" s="370"/>
      <c r="U27" s="140"/>
      <c r="V27" s="2"/>
      <c r="W27" s="1"/>
      <c r="X27" s="2" t="s">
        <v>382</v>
      </c>
      <c r="Y27" s="2"/>
      <c r="Z27" s="2"/>
      <c r="AA27" s="235">
        <v>500</v>
      </c>
      <c r="AB27" s="241" t="s">
        <v>320</v>
      </c>
      <c r="AC27" s="240">
        <f>100*2*1000</f>
        <v>200000</v>
      </c>
      <c r="AD27" s="19">
        <f>AA27*1000*AC27/10^9</f>
        <v>100</v>
      </c>
      <c r="AE27" s="2"/>
    </row>
    <row r="28" spans="1:46" ht="20" customHeight="1">
      <c r="A28" s="2"/>
      <c r="B28" s="356" t="s">
        <v>171</v>
      </c>
      <c r="C28" s="85"/>
      <c r="D28" s="85"/>
      <c r="E28" s="2"/>
      <c r="F28" s="85"/>
      <c r="G28" s="85"/>
      <c r="H28" s="85"/>
      <c r="I28" s="83"/>
      <c r="J28" s="2"/>
      <c r="M28" s="302">
        <v>2</v>
      </c>
      <c r="N28" s="330" t="s">
        <v>235</v>
      </c>
      <c r="O28" s="330"/>
      <c r="P28" s="330"/>
      <c r="Q28" s="330"/>
      <c r="R28" s="330"/>
      <c r="S28" s="330"/>
      <c r="T28" s="370"/>
      <c r="U28" s="140"/>
      <c r="V28" s="2"/>
      <c r="W28" s="1"/>
      <c r="X28" s="2" t="s">
        <v>383</v>
      </c>
      <c r="Y28" s="2"/>
      <c r="Z28" s="2"/>
      <c r="AA28" s="235">
        <v>1</v>
      </c>
      <c r="AB28" s="241" t="s">
        <v>320</v>
      </c>
      <c r="AC28" s="240">
        <f>50000*5*1000</f>
        <v>250000000</v>
      </c>
      <c r="AD28" s="19">
        <f>AA28*1000*AC28/10^9</f>
        <v>250</v>
      </c>
      <c r="AE28" s="2"/>
    </row>
    <row r="29" spans="1:46" ht="20" customHeight="1">
      <c r="A29" s="2"/>
      <c r="B29" s="356"/>
      <c r="C29" s="85"/>
      <c r="D29" s="85"/>
      <c r="E29" s="89" t="s">
        <v>185</v>
      </c>
      <c r="F29" s="85"/>
      <c r="G29" s="85"/>
      <c r="H29" s="85"/>
      <c r="I29" s="83"/>
      <c r="J29" s="2"/>
      <c r="M29" s="302"/>
      <c r="N29" s="330"/>
      <c r="O29" s="330"/>
      <c r="P29" s="330"/>
      <c r="Q29" s="330"/>
      <c r="R29" s="330"/>
      <c r="S29" s="330"/>
      <c r="T29" s="370"/>
      <c r="U29" s="2"/>
      <c r="V29" s="2"/>
      <c r="W29" s="1"/>
      <c r="X29" s="2"/>
      <c r="Y29" s="2"/>
      <c r="Z29" s="2"/>
      <c r="AA29" s="2"/>
      <c r="AB29" s="2"/>
      <c r="AC29" s="17" t="s">
        <v>385</v>
      </c>
      <c r="AD29" s="148">
        <f>AD21+AD22+AD24+AD25+AD27+AD28</f>
        <v>1000</v>
      </c>
      <c r="AE29" s="2"/>
    </row>
    <row r="30" spans="1:46" ht="20" customHeight="1">
      <c r="A30" s="2"/>
      <c r="B30" s="356"/>
      <c r="C30" s="85"/>
      <c r="D30" s="89" t="s">
        <v>211</v>
      </c>
      <c r="E30" s="89" t="s">
        <v>184</v>
      </c>
      <c r="F30" s="85"/>
      <c r="G30" s="85"/>
      <c r="H30" s="85"/>
      <c r="I30" s="83"/>
      <c r="J30" s="2"/>
      <c r="M30" s="302">
        <v>3</v>
      </c>
      <c r="N30" s="140" t="s">
        <v>339</v>
      </c>
      <c r="O30" s="2"/>
      <c r="P30" s="139"/>
      <c r="Q30" s="2"/>
      <c r="R30" s="2"/>
      <c r="S30" s="2"/>
      <c r="T30" s="3"/>
      <c r="U30" s="2"/>
      <c r="V30" s="2"/>
      <c r="W30" s="245">
        <v>1</v>
      </c>
      <c r="X30" s="139" t="s">
        <v>402</v>
      </c>
      <c r="AA30" s="2"/>
      <c r="AB30" s="2"/>
      <c r="AC30" s="2"/>
      <c r="AD30" s="3"/>
      <c r="AE30" s="2"/>
    </row>
    <row r="31" spans="1:46" ht="15" customHeight="1">
      <c r="A31" s="2"/>
      <c r="B31" s="191"/>
      <c r="C31" s="87"/>
      <c r="D31" s="86"/>
      <c r="E31" s="86"/>
      <c r="F31" s="87"/>
      <c r="G31" s="87"/>
      <c r="H31" s="87"/>
      <c r="I31" s="88"/>
      <c r="J31" s="2"/>
      <c r="M31" s="1"/>
      <c r="N31" s="2"/>
      <c r="O31" s="2"/>
      <c r="P31" s="139"/>
      <c r="Q31" s="2"/>
      <c r="R31" s="2"/>
      <c r="S31" s="2"/>
      <c r="T31" s="3"/>
      <c r="U31" s="2"/>
      <c r="V31" s="2"/>
      <c r="W31" s="245">
        <v>2</v>
      </c>
      <c r="X31" s="243" t="s">
        <v>380</v>
      </c>
      <c r="Y31" s="243"/>
      <c r="Z31" s="2"/>
      <c r="AA31" s="2"/>
      <c r="AB31" s="17"/>
      <c r="AC31" s="2"/>
      <c r="AD31" s="3"/>
      <c r="AE31" s="2"/>
    </row>
    <row r="32" spans="1:46" ht="15" customHeight="1">
      <c r="A32" s="2"/>
      <c r="B32" s="2"/>
      <c r="C32" s="2"/>
      <c r="D32" s="2"/>
      <c r="E32" s="2"/>
      <c r="F32" s="2"/>
      <c r="G32" s="2"/>
      <c r="H32" s="2"/>
      <c r="I32" s="2"/>
      <c r="J32" s="2"/>
      <c r="M32" s="302">
        <v>4</v>
      </c>
      <c r="N32" s="139" t="s">
        <v>228</v>
      </c>
      <c r="O32" s="2"/>
      <c r="P32" s="139"/>
      <c r="Q32" s="2"/>
      <c r="R32" s="2"/>
      <c r="S32" s="2"/>
      <c r="T32" s="3"/>
      <c r="U32" s="2"/>
      <c r="V32" s="2"/>
      <c r="W32" s="245">
        <v>3</v>
      </c>
      <c r="X32" s="139" t="s">
        <v>247</v>
      </c>
      <c r="Y32" s="139"/>
      <c r="Z32" s="2"/>
      <c r="AA32" s="2"/>
      <c r="AB32" s="17"/>
      <c r="AC32" s="132"/>
      <c r="AD32" s="6"/>
      <c r="AE32" s="2"/>
    </row>
    <row r="33" spans="13:30" ht="19">
      <c r="M33" s="1"/>
      <c r="N33" s="2"/>
      <c r="O33" s="2"/>
      <c r="P33" s="139"/>
      <c r="Q33" s="2"/>
      <c r="R33" s="2"/>
      <c r="S33" s="2"/>
      <c r="T33" s="3"/>
      <c r="W33" s="245">
        <v>4</v>
      </c>
      <c r="X33" s="139" t="s">
        <v>251</v>
      </c>
      <c r="Y33" s="139"/>
      <c r="Z33" s="139"/>
      <c r="AA33" s="2"/>
      <c r="AB33" s="2"/>
      <c r="AC33" s="2"/>
      <c r="AD33" s="3"/>
    </row>
    <row r="34" spans="13:30" ht="19">
      <c r="M34" s="302">
        <v>5</v>
      </c>
      <c r="N34" s="139" t="s">
        <v>240</v>
      </c>
      <c r="O34" s="2"/>
      <c r="P34" s="139"/>
      <c r="Q34" s="2"/>
      <c r="R34" s="2"/>
      <c r="S34" s="2"/>
      <c r="T34" s="3"/>
      <c r="W34" s="245"/>
      <c r="X34" s="140" t="s">
        <v>252</v>
      </c>
      <c r="Y34" s="140"/>
      <c r="Z34" s="139"/>
      <c r="AA34" s="2"/>
      <c r="AB34" s="2"/>
      <c r="AC34" s="2"/>
      <c r="AD34" s="3"/>
    </row>
    <row r="35" spans="13:30" ht="19">
      <c r="M35" s="371">
        <v>6</v>
      </c>
      <c r="N35" s="372" t="s">
        <v>232</v>
      </c>
      <c r="O35" s="372"/>
      <c r="P35" s="372"/>
      <c r="Q35" s="305"/>
      <c r="R35" s="305"/>
      <c r="S35" s="305"/>
      <c r="T35" s="306"/>
      <c r="W35" s="245">
        <v>5</v>
      </c>
      <c r="X35" s="139" t="s">
        <v>253</v>
      </c>
      <c r="Y35" s="139"/>
      <c r="Z35" s="139"/>
      <c r="AA35" s="2"/>
      <c r="AB35" s="132"/>
      <c r="AC35" s="2"/>
      <c r="AD35" s="3"/>
    </row>
    <row r="36" spans="13:30" ht="19">
      <c r="M36" s="371"/>
      <c r="N36" s="372"/>
      <c r="O36" s="372"/>
      <c r="P36" s="372"/>
      <c r="Q36" s="305"/>
      <c r="R36" s="305"/>
      <c r="S36" s="305"/>
      <c r="T36" s="306"/>
      <c r="W36" s="245"/>
      <c r="X36" s="140" t="s">
        <v>384</v>
      </c>
      <c r="Y36" s="140"/>
      <c r="Z36" s="140"/>
      <c r="AA36" s="223"/>
      <c r="AB36" s="132"/>
      <c r="AC36" s="2"/>
      <c r="AD36" s="3"/>
    </row>
    <row r="37" spans="13:30" ht="19">
      <c r="M37" s="303">
        <v>7</v>
      </c>
      <c r="N37" s="307" t="s">
        <v>234</v>
      </c>
      <c r="O37" s="32"/>
      <c r="P37" s="32"/>
      <c r="Q37" s="32"/>
      <c r="R37" s="32"/>
      <c r="S37" s="304"/>
      <c r="T37" s="33"/>
      <c r="W37" s="246">
        <v>6</v>
      </c>
      <c r="X37" s="247" t="s">
        <v>386</v>
      </c>
      <c r="Y37" s="32"/>
      <c r="Z37" s="32"/>
      <c r="AA37" s="32"/>
      <c r="AB37" s="32"/>
      <c r="AC37" s="32"/>
      <c r="AD37" s="33"/>
    </row>
    <row r="38" spans="13:30">
      <c r="W38" s="244"/>
    </row>
  </sheetData>
  <mergeCells count="37">
    <mergeCell ref="O23:P23"/>
    <mergeCell ref="O24:P24"/>
    <mergeCell ref="N26:T27"/>
    <mergeCell ref="N28:T29"/>
    <mergeCell ref="M35:M36"/>
    <mergeCell ref="N35:P36"/>
    <mergeCell ref="S22:T22"/>
    <mergeCell ref="S21:T21"/>
    <mergeCell ref="S20:T20"/>
    <mergeCell ref="O20:P20"/>
    <mergeCell ref="O21:P21"/>
    <mergeCell ref="O22:P22"/>
    <mergeCell ref="O19:P19"/>
    <mergeCell ref="B2:I2"/>
    <mergeCell ref="G3:H3"/>
    <mergeCell ref="I4:I5"/>
    <mergeCell ref="G8:H8"/>
    <mergeCell ref="B6:B8"/>
    <mergeCell ref="P3:S3"/>
    <mergeCell ref="K2:U2"/>
    <mergeCell ref="U3:U5"/>
    <mergeCell ref="Q19:T19"/>
    <mergeCell ref="M18:T18"/>
    <mergeCell ref="B24:B26"/>
    <mergeCell ref="B28:B30"/>
    <mergeCell ref="C4:C5"/>
    <mergeCell ref="D4:D5"/>
    <mergeCell ref="B9:B11"/>
    <mergeCell ref="B12:B14"/>
    <mergeCell ref="B15:B17"/>
    <mergeCell ref="B18:B20"/>
    <mergeCell ref="B21:B23"/>
    <mergeCell ref="AQ2:AT2"/>
    <mergeCell ref="AC18:AD18"/>
    <mergeCell ref="AA19:AB20"/>
    <mergeCell ref="W3:AD3"/>
    <mergeCell ref="W2:AD2"/>
  </mergeCells>
  <phoneticPr fontId="49" type="noConversion"/>
  <hyperlinks>
    <hyperlink ref="C26" r:id="rId1" xr:uid="{00000000-0004-0000-0200-000000000000}"/>
    <hyperlink ref="C13" r:id="rId2" xr:uid="{00000000-0004-0000-0200-000001000000}"/>
    <hyperlink ref="C10" r:id="rId3" xr:uid="{00000000-0004-0000-0200-000002000000}"/>
    <hyperlink ref="F8" r:id="rId4" xr:uid="{00000000-0004-0000-0200-000003000000}"/>
    <hyperlink ref="C22" r:id="rId5" xr:uid="{00000000-0004-0000-0200-000004000000}"/>
    <hyperlink ref="D17" r:id="rId6" xr:uid="{00000000-0004-0000-0200-000005000000}"/>
    <hyperlink ref="C17" r:id="rId7" xr:uid="{00000000-0004-0000-0200-000006000000}"/>
    <hyperlink ref="D14" r:id="rId8" xr:uid="{00000000-0004-0000-0200-000007000000}"/>
    <hyperlink ref="D16" r:id="rId9" xr:uid="{00000000-0004-0000-0200-000008000000}"/>
    <hyperlink ref="D11" r:id="rId10" xr:uid="{00000000-0004-0000-0200-000009000000}"/>
    <hyperlink ref="D8" r:id="rId11" xr:uid="{00000000-0004-0000-0200-00000A000000}"/>
    <hyperlink ref="D9" r:id="rId12" xr:uid="{00000000-0004-0000-0200-00000B000000}"/>
    <hyperlink ref="D30" r:id="rId13" display="radio broadcasting" xr:uid="{00000000-0004-0000-0200-00000C000000}"/>
    <hyperlink ref="D22" r:id="rId14" xr:uid="{00000000-0004-0000-0200-00000D000000}"/>
    <hyperlink ref="E30" r:id="rId15" xr:uid="{00000000-0004-0000-0200-00000E000000}"/>
    <hyperlink ref="E29" r:id="rId16" xr:uid="{00000000-0004-0000-0200-00000F000000}"/>
    <hyperlink ref="E26" r:id="rId17" xr:uid="{00000000-0004-0000-0200-000010000000}"/>
    <hyperlink ref="E21" r:id="rId18" xr:uid="{00000000-0004-0000-0200-000011000000}"/>
    <hyperlink ref="I25" r:id="rId19" xr:uid="{00000000-0004-0000-0200-000012000000}"/>
    <hyperlink ref="E24" r:id="rId20" xr:uid="{00000000-0004-0000-0200-000013000000}"/>
    <hyperlink ref="E10" r:id="rId21" xr:uid="{00000000-0004-0000-0200-000014000000}"/>
    <hyperlink ref="E9" r:id="rId22" xr:uid="{00000000-0004-0000-0200-000015000000}"/>
    <hyperlink ref="E23" r:id="rId23" xr:uid="{00000000-0004-0000-0200-000016000000}"/>
    <hyperlink ref="I22" r:id="rId24" xr:uid="{00000000-0004-0000-0200-000017000000}"/>
    <hyperlink ref="F23" r:id="rId25" xr:uid="{00000000-0004-0000-0200-000018000000}"/>
    <hyperlink ref="F19" r:id="rId26" xr:uid="{00000000-0004-0000-0200-000019000000}"/>
    <hyperlink ref="F18" r:id="rId27" xr:uid="{00000000-0004-0000-0200-00001A000000}"/>
    <hyperlink ref="F17" r:id="rId28" xr:uid="{00000000-0004-0000-0200-00001B000000}"/>
    <hyperlink ref="H17" r:id="rId29" xr:uid="{00000000-0004-0000-0200-00001C000000}"/>
    <hyperlink ref="G20" r:id="rId30" xr:uid="{00000000-0004-0000-0200-00001D000000}"/>
    <hyperlink ref="G16" r:id="rId31" xr:uid="{00000000-0004-0000-0200-00001E000000}"/>
    <hyperlink ref="F22" r:id="rId32" xr:uid="{00000000-0004-0000-0200-00001F000000}"/>
    <hyperlink ref="G17" r:id="rId33" xr:uid="{00000000-0004-0000-0200-000020000000}"/>
    <hyperlink ref="H15" r:id="rId34" xr:uid="{00000000-0004-0000-0200-000021000000}"/>
    <hyperlink ref="H14" r:id="rId35" xr:uid="{00000000-0004-0000-0200-000022000000}"/>
    <hyperlink ref="H13" r:id="rId36" xr:uid="{00000000-0004-0000-0200-000023000000}"/>
    <hyperlink ref="I23" r:id="rId37" xr:uid="{00000000-0004-0000-0200-000024000000}"/>
    <hyperlink ref="I20" r:id="rId38" xr:uid="{00000000-0004-0000-0200-000025000000}"/>
    <hyperlink ref="I18" r:id="rId39" xr:uid="{00000000-0004-0000-0200-000026000000}"/>
    <hyperlink ref="I6" r:id="rId40" xr:uid="{00000000-0004-0000-0200-000027000000}"/>
    <hyperlink ref="I12" r:id="rId41" xr:uid="{00000000-0004-0000-0200-000028000000}"/>
    <hyperlink ref="I7" r:id="rId42" xr:uid="{00000000-0004-0000-0200-000029000000}"/>
    <hyperlink ref="G13" r:id="rId43" xr:uid="{00000000-0004-0000-0200-00002A000000}"/>
    <hyperlink ref="G14" r:id="rId44" xr:uid="{00000000-0004-0000-0200-00002B000000}"/>
    <hyperlink ref="G12" r:id="rId45" xr:uid="{00000000-0004-0000-0200-00002C000000}"/>
    <hyperlink ref="E11" r:id="rId46" xr:uid="{00000000-0004-0000-0200-00002D000000}"/>
    <hyperlink ref="H12" r:id="rId47" xr:uid="{00000000-0004-0000-0200-00002E000000}"/>
    <hyperlink ref="H11" r:id="rId48" xr:uid="{00000000-0004-0000-0200-00002F000000}"/>
    <hyperlink ref="H10" r:id="rId49" xr:uid="{00000000-0004-0000-0200-000030000000}"/>
    <hyperlink ref="G8" r:id="rId50" xr:uid="{00000000-0004-0000-0200-000031000000}"/>
    <hyperlink ref="H8" r:id="rId51" display="ICloud" xr:uid="{00000000-0004-0000-0200-000032000000}"/>
    <hyperlink ref="M14" r:id="rId52" xr:uid="{00000000-0004-0000-0200-000034000000}"/>
    <hyperlink ref="AI3" r:id="rId53" xr:uid="{3391235B-4404-274D-87C4-9FCB25D0868B}"/>
    <hyperlink ref="AK3" r:id="rId54" xr:uid="{FE3DA0B5-E173-5E48-9B98-F7C12E296AA0}"/>
    <hyperlink ref="AJ3" r:id="rId55" xr:uid="{A62A9E2C-9396-C64D-A892-9734BA7DA75C}"/>
    <hyperlink ref="AR3" r:id="rId56" display="GM" xr:uid="{CD14E59C-A642-1547-86BF-98757E58D254}"/>
    <hyperlink ref="AS3" r:id="rId57" display="GE" xr:uid="{1BB4A970-5FC4-5641-88A2-14FE70FCAE65}"/>
    <hyperlink ref="AM3" r:id="rId58" xr:uid="{C5F58C45-24E4-0C48-B5DB-5452A4B87032}"/>
    <hyperlink ref="AO3" r:id="rId59" xr:uid="{B1CA7F7E-2A87-B24C-AA93-B78FAA5A2B68}"/>
    <hyperlink ref="AN3" r:id="rId60" xr:uid="{A27FE0F3-43BC-0A44-B251-0434CBD3FA4E}"/>
    <hyperlink ref="E8" r:id="rId61" xr:uid="{9CF257CF-5BDA-D74F-B78B-79825F709C4B}"/>
    <hyperlink ref="F12" r:id="rId62" xr:uid="{927F50D9-7DBD-8442-9E60-9E247880E075}"/>
    <hyperlink ref="F7" r:id="rId63" xr:uid="{401189DB-5CE6-6B46-B6A8-15046E0B23CE}"/>
    <hyperlink ref="O16" r:id="rId64" xr:uid="{00000000-0004-0000-0200-000033000000}"/>
  </hyperlink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J15"/>
  <sheetViews>
    <sheetView showGridLines="0" showRuler="0" workbookViewId="0">
      <selection activeCell="C5" sqref="C5"/>
    </sheetView>
  </sheetViews>
  <sheetFormatPr baseColWidth="10" defaultRowHeight="16"/>
  <cols>
    <col min="1" max="1" width="3.1640625" customWidth="1"/>
    <col min="2" max="2" width="7.83203125" customWidth="1"/>
    <col min="3" max="3" width="20.1640625" customWidth="1"/>
    <col min="4" max="4" width="9.83203125" customWidth="1"/>
    <col min="5" max="5" width="11" customWidth="1"/>
    <col min="6" max="6" width="10.5" customWidth="1"/>
    <col min="7" max="7" width="8.6640625" customWidth="1"/>
    <col min="8" max="8" width="6.1640625" customWidth="1"/>
    <col min="9" max="9" width="13.83203125" customWidth="1"/>
    <col min="10" max="10" width="55.1640625" customWidth="1"/>
  </cols>
  <sheetData>
    <row r="1" spans="2:10" ht="38" customHeight="1">
      <c r="B1" s="171" t="s">
        <v>332</v>
      </c>
    </row>
    <row r="2" spans="2:10" s="58" customFormat="1" ht="25" customHeight="1">
      <c r="B2" s="311" t="s">
        <v>327</v>
      </c>
      <c r="C2" s="312"/>
      <c r="D2" s="312"/>
      <c r="E2" s="312"/>
      <c r="F2" s="178" t="s">
        <v>328</v>
      </c>
      <c r="G2" s="312" t="s">
        <v>329</v>
      </c>
      <c r="H2" s="312"/>
      <c r="I2" s="180" t="s">
        <v>330</v>
      </c>
      <c r="J2" s="173" t="s">
        <v>331</v>
      </c>
    </row>
    <row r="3" spans="2:10">
      <c r="B3" s="174" t="s">
        <v>268</v>
      </c>
      <c r="C3" s="175" t="s">
        <v>297</v>
      </c>
      <c r="D3" s="175" t="s">
        <v>296</v>
      </c>
      <c r="E3" s="175" t="s">
        <v>300</v>
      </c>
      <c r="F3" s="179"/>
      <c r="G3" s="176" t="s">
        <v>20</v>
      </c>
      <c r="H3" s="145"/>
      <c r="I3" s="181"/>
      <c r="J3" s="177"/>
    </row>
    <row r="4" spans="2:10" ht="36" customHeight="1">
      <c r="B4" s="373" t="s">
        <v>262</v>
      </c>
      <c r="C4" s="128" t="s">
        <v>263</v>
      </c>
      <c r="D4" s="104" t="s">
        <v>264</v>
      </c>
      <c r="E4" s="104" t="s">
        <v>265</v>
      </c>
      <c r="F4" s="122" t="s">
        <v>280</v>
      </c>
      <c r="G4" s="105">
        <v>694.3</v>
      </c>
      <c r="H4" s="106" t="s">
        <v>284</v>
      </c>
      <c r="I4" s="122" t="s">
        <v>298</v>
      </c>
      <c r="J4" s="107" t="s">
        <v>299</v>
      </c>
    </row>
    <row r="5" spans="2:10" ht="36" customHeight="1">
      <c r="B5" s="374"/>
      <c r="C5" s="129" t="s">
        <v>272</v>
      </c>
      <c r="D5" s="101" t="s">
        <v>266</v>
      </c>
      <c r="E5" s="101" t="s">
        <v>267</v>
      </c>
      <c r="F5" s="123" t="s">
        <v>257</v>
      </c>
      <c r="G5" s="108">
        <v>1064</v>
      </c>
      <c r="H5" s="109" t="s">
        <v>287</v>
      </c>
      <c r="I5" s="123" t="s">
        <v>293</v>
      </c>
      <c r="J5" s="110" t="s">
        <v>308</v>
      </c>
    </row>
    <row r="6" spans="2:10" ht="36" customHeight="1">
      <c r="B6" s="374"/>
      <c r="C6" s="129" t="s">
        <v>270</v>
      </c>
      <c r="D6" s="101" t="s">
        <v>273</v>
      </c>
      <c r="E6" s="101" t="s">
        <v>276</v>
      </c>
      <c r="F6" s="123" t="s">
        <v>257</v>
      </c>
      <c r="G6" s="108">
        <v>1550</v>
      </c>
      <c r="H6" s="109" t="s">
        <v>287</v>
      </c>
      <c r="I6" s="123" t="s">
        <v>288</v>
      </c>
      <c r="J6" s="110" t="s">
        <v>301</v>
      </c>
    </row>
    <row r="7" spans="2:10" ht="36" customHeight="1">
      <c r="B7" s="375"/>
      <c r="C7" s="130" t="s">
        <v>269</v>
      </c>
      <c r="D7" s="111" t="s">
        <v>14</v>
      </c>
      <c r="E7" s="111" t="s">
        <v>14</v>
      </c>
      <c r="F7" s="124" t="s">
        <v>281</v>
      </c>
      <c r="G7" s="112" t="s">
        <v>295</v>
      </c>
      <c r="H7" s="113" t="s">
        <v>285</v>
      </c>
      <c r="I7" s="124" t="s">
        <v>292</v>
      </c>
      <c r="J7" s="114" t="s">
        <v>306</v>
      </c>
    </row>
    <row r="8" spans="2:10" ht="36" customHeight="1">
      <c r="B8" s="373" t="s">
        <v>258</v>
      </c>
      <c r="C8" s="128" t="s">
        <v>271</v>
      </c>
      <c r="D8" s="104" t="s">
        <v>274</v>
      </c>
      <c r="E8" s="104" t="s">
        <v>275</v>
      </c>
      <c r="F8" s="122" t="s">
        <v>282</v>
      </c>
      <c r="G8" s="105">
        <v>632.79999999999995</v>
      </c>
      <c r="H8" s="106" t="s">
        <v>284</v>
      </c>
      <c r="I8" s="122" t="s">
        <v>294</v>
      </c>
      <c r="J8" s="107" t="s">
        <v>305</v>
      </c>
    </row>
    <row r="9" spans="2:10" ht="36" customHeight="1">
      <c r="B9" s="374"/>
      <c r="C9" s="129" t="s">
        <v>255</v>
      </c>
      <c r="D9" s="101" t="s">
        <v>259</v>
      </c>
      <c r="E9" s="115" t="s">
        <v>277</v>
      </c>
      <c r="F9" s="123" t="s">
        <v>282</v>
      </c>
      <c r="G9" s="108">
        <v>10600</v>
      </c>
      <c r="H9" s="109" t="s">
        <v>287</v>
      </c>
      <c r="I9" s="123" t="s">
        <v>291</v>
      </c>
      <c r="J9" s="110" t="s">
        <v>302</v>
      </c>
    </row>
    <row r="10" spans="2:10" ht="36" customHeight="1">
      <c r="B10" s="375"/>
      <c r="C10" s="130" t="s">
        <v>256</v>
      </c>
      <c r="D10" s="116" t="s">
        <v>303</v>
      </c>
      <c r="E10" s="127" t="s">
        <v>113</v>
      </c>
      <c r="F10" s="124" t="s">
        <v>282</v>
      </c>
      <c r="G10" s="117">
        <v>172</v>
      </c>
      <c r="H10" s="113" t="s">
        <v>286</v>
      </c>
      <c r="I10" s="124" t="s">
        <v>290</v>
      </c>
      <c r="J10" s="114" t="s">
        <v>307</v>
      </c>
    </row>
    <row r="11" spans="2:10" ht="36" customHeight="1">
      <c r="B11" s="126" t="s">
        <v>260</v>
      </c>
      <c r="C11" s="131" t="s">
        <v>279</v>
      </c>
      <c r="D11" s="118" t="s">
        <v>261</v>
      </c>
      <c r="E11" s="118" t="s">
        <v>278</v>
      </c>
      <c r="F11" s="125" t="s">
        <v>283</v>
      </c>
      <c r="G11" s="119" t="s">
        <v>295</v>
      </c>
      <c r="H11" s="120" t="s">
        <v>285</v>
      </c>
      <c r="I11" s="125" t="s">
        <v>289</v>
      </c>
      <c r="J11" s="121" t="s">
        <v>304</v>
      </c>
    </row>
    <row r="14" spans="2:10">
      <c r="E14" s="99"/>
      <c r="F14" s="98"/>
      <c r="G14" s="100"/>
    </row>
    <row r="15" spans="2:10">
      <c r="F15" s="102"/>
      <c r="G15" s="103"/>
    </row>
  </sheetData>
  <mergeCells count="4">
    <mergeCell ref="B2:E2"/>
    <mergeCell ref="G2:H2"/>
    <mergeCell ref="B4:B7"/>
    <mergeCell ref="B8:B10"/>
  </mergeCells>
  <hyperlinks>
    <hyperlink ref="B4" r:id="rId1" xr:uid="{00000000-0004-0000-0300-000000000000}"/>
    <hyperlink ref="B8" r:id="rId2" xr:uid="{00000000-0004-0000-0300-000001000000}"/>
    <hyperlink ref="C10" r:id="rId3" xr:uid="{00000000-0004-0000-0300-000002000000}"/>
    <hyperlink ref="C9" r:id="rId4" xr:uid="{00000000-0004-0000-0300-000003000000}"/>
    <hyperlink ref="C6" r:id="rId5" xr:uid="{00000000-0004-0000-0300-000004000000}"/>
    <hyperlink ref="C7" r:id="rId6" xr:uid="{00000000-0004-0000-0300-000005000000}"/>
    <hyperlink ref="C4" r:id="rId7" xr:uid="{00000000-0004-0000-0300-000006000000}"/>
    <hyperlink ref="C5" r:id="rId8" display="neodymium-doped yttrium aluminum garnet" xr:uid="{00000000-0004-0000-0300-000007000000}"/>
    <hyperlink ref="C8" r:id="rId9" xr:uid="{00000000-0004-0000-0300-000008000000}"/>
    <hyperlink ref="C11" r:id="rId10" display="organic dye" xr:uid="{00000000-0004-0000-0300-000009000000}"/>
  </hyperlink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chips</vt:lpstr>
      <vt:lpstr>computers</vt:lpstr>
      <vt:lpstr>internet</vt:lpstr>
      <vt:lpstr>laser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Heinz Hendriks</dc:creator>
  <cp:lastModifiedBy>Heinz Hendriks</cp:lastModifiedBy>
  <dcterms:created xsi:type="dcterms:W3CDTF">2012-03-20T12:49:59Z</dcterms:created>
  <dcterms:modified xsi:type="dcterms:W3CDTF">2018-05-02T20:56:50Z</dcterms:modified>
</cp:coreProperties>
</file>